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charts/colors2.xml" ContentType="application/vnd.ms-office.chartcolorsty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ь" sheetId="1" state="visible" r:id="rId3"/>
    <sheet name="Планы" sheetId="2" state="visible" r:id="rId4"/>
    <sheet name="Оплаты" sheetId="3" state="visible" r:id="rId5"/>
    <sheet name="Справочник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<sst xmlns="http://schemas.openxmlformats.org/spreadsheetml/2006/main" count="219" uniqueCount="171">
  <si>
    <t xml:space="preserve">Хак Фин. Платежный календарь</t>
  </si>
  <si>
    <t xml:space="preserve">Скользящие 12 периодов. Учебные данные. Голубые ячейки — ввод. Суммы в выбранной валюте без конвертации.</t>
  </si>
  <si>
    <t xml:space="preserve">Дата первого окна</t>
  </si>
  <si>
    <t xml:space="preserve">Шаг</t>
  </si>
  <si>
    <t xml:space="preserve">Неделя</t>
  </si>
  <si>
    <t xml:space="preserve">Сдвиг окна</t>
  </si>
  <si>
    <t xml:space="preserve">Факт по дату</t>
  </si>
  <si>
    <t xml:space="preserve">Дата базы</t>
  </si>
  <si>
    <t xml:space="preserve">Деньги на базу</t>
  </si>
  <si>
    <t xml:space="preserve">Валюта</t>
  </si>
  <si>
    <t xml:space="preserve">RUB</t>
  </si>
  <si>
    <t xml:space="preserve">Мин. резерв</t>
  </si>
  <si>
    <t xml:space="preserve">Начало окна</t>
  </si>
  <si>
    <t xml:space="preserve">Конец окна</t>
  </si>
  <si>
    <t xml:space="preserve">Следующее окно</t>
  </si>
  <si>
    <t xml:space="preserve">Состояние</t>
  </si>
  <si>
    <t xml:space="preserve">Сдвиг 0 — первое окно, 1 — следующие 12 периодов. Меняйте дату, шаг или сдвиг: таблица и диаграммы перестроятся.</t>
  </si>
  <si>
    <t xml:space="preserve">Неделя заканчивается в воскресенье, месяц — в последний день. Первое окно может начинаться внутри недели или месяца.</t>
  </si>
  <si>
    <t xml:space="preserve">На конец окна</t>
  </si>
  <si>
    <t xml:space="preserve">Минимум на границах</t>
  </si>
  <si>
    <t xml:space="preserve">Просрочено: приход</t>
  </si>
  <si>
    <t xml:space="preserve">Просрочено: расход</t>
  </si>
  <si>
    <t xml:space="preserve">Начало периода</t>
  </si>
  <si>
    <t xml:space="preserve">Конец периода</t>
  </si>
  <si>
    <t xml:space="preserve">ДЕНЕЖНЫЕ ПОТОКИ</t>
  </si>
  <si>
    <t xml:space="preserve">Остаток на начало</t>
  </si>
  <si>
    <t xml:space="preserve">План: поступления</t>
  </si>
  <si>
    <t xml:space="preserve">План: выплаты</t>
  </si>
  <si>
    <t xml:space="preserve">План: чистый поток</t>
  </si>
  <si>
    <t xml:space="preserve">Факт: поступления</t>
  </si>
  <si>
    <t xml:space="preserve">Факт: выплаты</t>
  </si>
  <si>
    <t xml:space="preserve">Ожидаем: поступления</t>
  </si>
  <si>
    <t xml:space="preserve">Ожидаем: выплаты</t>
  </si>
  <si>
    <t xml:space="preserve">Факт + ожидания: поток</t>
  </si>
  <si>
    <t xml:space="preserve">Остаток на конец</t>
  </si>
  <si>
    <t xml:space="preserve">Нехватка до резерва</t>
  </si>
  <si>
    <t xml:space="preserve">Остаток: чистый план</t>
  </si>
  <si>
    <t xml:space="preserve">Остаток: факт / срез</t>
  </si>
  <si>
    <t xml:space="preserve">Факт − план на срез</t>
  </si>
  <si>
    <t xml:space="preserve">Ожидания = неоплаченная часть планов. Просроченное на дату среза переносится ровно один раз на следующий день.</t>
  </si>
  <si>
    <t xml:space="preserve">Факт после среза пустой. Факт − план сравнивается только по дату среза. Минимум и нехватка показаны на границах периодов.</t>
  </si>
  <si>
    <t xml:space="preserve">Чтобы проверить кассовый разрыв внутри недели или месяца, выберите «День». Переводы между собственными счетами не включайте.</t>
  </si>
  <si>
    <t xml:space="preserve">Ввод планов</t>
  </si>
  <si>
    <t xml:space="preserve">Ввод оплат</t>
  </si>
  <si>
    <t xml:space="preserve">Переплата</t>
  </si>
  <si>
    <t xml:space="preserve">Нет привязки к одному году: сдвигайте окно или задавайте новую дату. Поддерживаемые даты ввода: 2000–2199.</t>
  </si>
  <si>
    <t xml:space="preserve">История сохраняется в планах и оплатах. Остаток нового окна учитывает все движения с даты базы, включая невидимые периоды.</t>
  </si>
  <si>
    <t xml:space="preserve">Хак Фин. Планы платежей</t>
  </si>
  <si>
    <t xml:space="preserve">100 планов: строки 12–111. Одно обязательство — один уникальный ID. Ежемесячные и еженедельные планы повторяются автоматически.</t>
  </si>
  <si>
    <t xml:space="preserve">Замените учебные значения в A12:I19. Формулы K:AA не удаляйте. Для отмены будущих повторений укажите последний срок в H.</t>
  </si>
  <si>
    <t xml:space="preserve">Сумма — на одно повторение. Пустой последний срок означает без окончания. Для 29–31 числа короткий месяц заканчивается последним днём.</t>
  </si>
  <si>
    <t xml:space="preserve">Разово: один срок. Еженедельно: каждые 7 дней. Ежемесячно: исходное число месяца. Новые строки вводите внутри предусмотренного диапазона.</t>
  </si>
  <si>
    <t xml:space="preserve">Расчёт справа: суммы с даты базы до указанной даты включительно. Старые повторения до базы не меняют её остаток.</t>
  </si>
  <si>
    <t xml:space="preserve">Занято планов</t>
  </si>
  <si>
    <t xml:space="preserve">Свободно</t>
  </si>
  <si>
    <t xml:space="preserve">ID плана</t>
  </si>
  <si>
    <t xml:space="preserve">Назначение</t>
  </si>
  <si>
    <t xml:space="preserve">Статья</t>
  </si>
  <si>
    <t xml:space="preserve">Направление</t>
  </si>
  <si>
    <t xml:space="preserve">Первый срок</t>
  </si>
  <si>
    <t xml:space="preserve">Регулярность</t>
  </si>
  <si>
    <t xml:space="preserve">Сумма за раз</t>
  </si>
  <si>
    <t xml:space="preserve">Последний срок</t>
  </si>
  <si>
    <t xml:space="preserve">Комментарий</t>
  </si>
  <si>
    <t xml:space="preserve">Проверка ввода</t>
  </si>
  <si>
    <t xml:space="preserve">Окончание</t>
  </si>
  <si>
    <t xml:space="preserve">До базы: повторов</t>
  </si>
  <si>
    <t xml:space="preserve">План до среза</t>
  </si>
  <si>
    <t xml:space="preserve">План до окна</t>
  </si>
  <si>
    <t xml:space="preserve">П-001</t>
  </si>
  <si>
    <t xml:space="preserve">Оплата заказа А</t>
  </si>
  <si>
    <t xml:space="preserve">Клиенты</t>
  </si>
  <si>
    <t xml:space="preserve">Приход</t>
  </si>
  <si>
    <t xml:space="preserve">Разово</t>
  </si>
  <si>
    <t xml:space="preserve">Учебный пример</t>
  </si>
  <si>
    <t xml:space="preserve">П-002</t>
  </si>
  <si>
    <t xml:space="preserve">Аренда офиса</t>
  </si>
  <si>
    <t xml:space="preserve">Аренда</t>
  </si>
  <si>
    <t xml:space="preserve">Расход</t>
  </si>
  <si>
    <t xml:space="preserve">Ежемесячно</t>
  </si>
  <si>
    <t xml:space="preserve">Повторяется до заполнения H</t>
  </si>
  <si>
    <t xml:space="preserve">П-003</t>
  </si>
  <si>
    <t xml:space="preserve">Заказ Б</t>
  </si>
  <si>
    <t xml:space="preserve">Частичные оплаты отдельными строками</t>
  </si>
  <si>
    <t xml:space="preserve">П-004</t>
  </si>
  <si>
    <t xml:space="preserve">Материалы</t>
  </si>
  <si>
    <t xml:space="preserve">Поставщики</t>
  </si>
  <si>
    <t xml:space="preserve">П-005</t>
  </si>
  <si>
    <t xml:space="preserve">Оплата команды</t>
  </si>
  <si>
    <t xml:space="preserve">Зарплата</t>
  </si>
  <si>
    <t xml:space="preserve">П-006</t>
  </si>
  <si>
    <t xml:space="preserve">Сервисы</t>
  </si>
  <si>
    <t xml:space="preserve">Подписки</t>
  </si>
  <si>
    <t xml:space="preserve">Просрочка переносится на день после среза</t>
  </si>
  <si>
    <t xml:space="preserve">П-007</t>
  </si>
  <si>
    <t xml:space="preserve">Заказ В</t>
  </si>
  <si>
    <t xml:space="preserve">П-008</t>
  </si>
  <si>
    <t xml:space="preserve">Оборудование</t>
  </si>
  <si>
    <t xml:space="preserve">Хак Фин. Фактические оплаты</t>
  </si>
  <si>
    <t xml:space="preserve">500 оплат: строки 12–511. Одна строка — одно движение денег. Несколько частичных оплат связываются с одним ID плана и сроком.</t>
  </si>
  <si>
    <t xml:space="preserve">Замените примеры A12:H17. A:H — ввод, I:O — формулы. Для повторяющегося плана всегда укажите срок именно оплачиваемого месяца или недели.</t>
  </si>
  <si>
    <t xml:space="preserve">Внеплановый приход, расход или возврат: оставьте ID плана и срок пустыми, задайте направление и статью. Отрицательные суммы не используются.</t>
  </si>
  <si>
    <t xml:space="preserve">Дата факта — день движения денег. Срок плана — оплачиваемое обязательство, он может отличаться. Оплаты после среза пока не входят в факт и зачёт.</t>
  </si>
  <si>
    <t xml:space="preserve">Переплата учитывается в деньгах, но не уменьшает другие повторения. Для переноса аванса на другой срок разделите платёж на части с разными ID оплаты.</t>
  </si>
  <si>
    <t xml:space="preserve">Занято оплат</t>
  </si>
  <si>
    <t xml:space="preserve">ID оплаты</t>
  </si>
  <si>
    <t xml:space="preserve">Дата факта</t>
  </si>
  <si>
    <t xml:space="preserve">Сумма факта</t>
  </si>
  <si>
    <t xml:space="preserve">Срок плана</t>
  </si>
  <si>
    <t xml:space="preserve">Статья вне плана</t>
  </si>
  <si>
    <t xml:space="preserve">Сумма плана</t>
  </si>
  <si>
    <t xml:space="preserve">Статья расчёта</t>
  </si>
  <si>
    <t xml:space="preserve">Зачтено на срез</t>
  </si>
  <si>
    <t xml:space="preserve">Переплата на срез</t>
  </si>
  <si>
    <t xml:space="preserve">Оплачено по сроку</t>
  </si>
  <si>
    <t xml:space="preserve">Повторение</t>
  </si>
  <si>
    <t xml:space="preserve">Ф-001</t>
  </si>
  <si>
    <t xml:space="preserve">Ф-002</t>
  </si>
  <si>
    <t xml:space="preserve">Аренда сентября</t>
  </si>
  <si>
    <t xml:space="preserve">Ф-003</t>
  </si>
  <si>
    <t xml:space="preserve">Заказ Б, часть 1</t>
  </si>
  <si>
    <t xml:space="preserve">Ф-004</t>
  </si>
  <si>
    <t xml:space="preserve">Заказ Б, часть 2</t>
  </si>
  <si>
    <t xml:space="preserve">Ф-005</t>
  </si>
  <si>
    <t xml:space="preserve">Ф-006</t>
  </si>
  <si>
    <t xml:space="preserve">Команда сентября</t>
  </si>
  <si>
    <t xml:space="preserve">Хак Фин. Как вести календарь</t>
  </si>
  <si>
    <t xml:space="preserve">Правила расчёта, справочник статей и данные диаграмм</t>
  </si>
  <si>
    <t xml:space="preserve">С чего начать</t>
  </si>
  <si>
    <t xml:space="preserve">На «Календаре» задайте дату базы и остаток денег на начало этого дня. Не меняйте базу при обычном сдвиге окна.</t>
  </si>
  <si>
    <t xml:space="preserve">Данные примера</t>
  </si>
  <si>
    <t xml:space="preserve">Все записи вымышлены. Перед рабочим использованием очистите только голубые ячейки учебных строк в «Планах» и «Оплатах».</t>
  </si>
  <si>
    <t xml:space="preserve">План и факт</t>
  </si>
  <si>
    <t xml:space="preserve">План создаётся один раз. Каждое фактическое движение записывается отдельно. Связка ID плана + срок определяет конкретное повторение.</t>
  </si>
  <si>
    <t xml:space="preserve">Повторения</t>
  </si>
  <si>
    <t xml:space="preserve">Пустой последний срок — повторения до 2199 года. Дата 31-го переносится на конец короткого месяца, в следующем месяце снова 31-е.</t>
  </si>
  <si>
    <t xml:space="preserve">Частичные оплаты</t>
  </si>
  <si>
    <t xml:space="preserve">Одинаковые ID плана и срок у нескольких оплат складываются. В зачёт идёт не больше суммы одного обязательства.</t>
  </si>
  <si>
    <t xml:space="preserve">Просрочка</t>
  </si>
  <si>
    <t xml:space="preserve">Неоплаченный план со сроком не позднее среза ожидается на следующий день после среза. Это допущение, а не обещанная клиентом дата.</t>
  </si>
  <si>
    <t xml:space="preserve">Аванс и переплата</t>
  </si>
  <si>
    <t xml:space="preserve">Платёж до срока уменьшает только указанное повторение. Переплата остаётся в фактическом потоке и выводится отдельно.</t>
  </si>
  <si>
    <t xml:space="preserve">Возвраты</t>
  </si>
  <si>
    <t xml:space="preserve">Положительная сумма в противоположном направлении, без ID плана. Такой возврат не восстанавливает старый план автоматически.</t>
  </si>
  <si>
    <t xml:space="preserve">Внеплановые платежи</t>
  </si>
  <si>
    <t xml:space="preserve">Пустые ID плана и срок, обязательная статья. Деньги входят в факт; отдельное обязательство не возникает.</t>
  </si>
  <si>
    <t xml:space="preserve">Дата среза</t>
  </si>
  <si>
    <t xml:space="preserve">В факт и зачёт включаются оплаты по эту дату. Более поздние строки сохраняются в журнале, но пока не меняют остаток и долги.</t>
  </si>
  <si>
    <t xml:space="preserve">Исходный остаток</t>
  </si>
  <si>
    <t xml:space="preserve">Включает всё до даты базы. Факт до базы не добавляется к деньгам повторно, но может погашать плановый срок после базы.</t>
  </si>
  <si>
    <t xml:space="preserve">Горизонт и объём</t>
  </si>
  <si>
    <t xml:space="preserve">12 периодов на экране. 100 планов и 500 оплат. Используйте подготовленные строки. Для превышения лимита нужно расширить формулы и проверки.</t>
  </si>
  <si>
    <t xml:space="preserve">Ошибки и нули</t>
  </si>
  <si>
    <t xml:space="preserve">Ноль — допустимая сумма. Пустая сумма, текстовая дата, повтор ID или неверный срок останавливают расчёт до исправления.</t>
  </si>
  <si>
    <t xml:space="preserve">Отмена обязательства</t>
  </si>
  <si>
    <t xml:space="preserve">Удаляйте план только до связанных оплат. Для прекращения регулярности заполните последний срок; историю оплаченных сроков сохраняйте.</t>
  </si>
  <si>
    <t xml:space="preserve">Все суммы относятся к одной валюте. Метка валюты меняет подпись, конвертация не выполняется.</t>
  </si>
  <si>
    <t xml:space="preserve">План-факт</t>
  </si>
  <si>
    <t xml:space="preserve">Исходный план не переписывается фактом. Остаток «факт + ожидания» использует реальные оплаты и неоплаченные обязательства.</t>
  </si>
  <si>
    <t xml:space="preserve">Период</t>
  </si>
  <si>
    <t xml:space="preserve">План: приход</t>
  </si>
  <si>
    <t xml:space="preserve">План: расход</t>
  </si>
  <si>
    <t xml:space="preserve">Факт: приход</t>
  </si>
  <si>
    <t xml:space="preserve">Факт: расход</t>
  </si>
  <si>
    <t xml:space="preserve">Факт + ожидания</t>
  </si>
  <si>
    <t xml:space="preserve">Чистый план</t>
  </si>
  <si>
    <t xml:space="preserve">Резерв</t>
  </si>
  <si>
    <t xml:space="preserve">Статьи в примере</t>
  </si>
  <si>
    <t xml:space="preserve">Статья — свободное поле.</t>
  </si>
  <si>
    <t xml:space="preserve">Можно добавлять свои названия.</t>
  </si>
  <si>
    <t xml:space="preserve">Основа: пользовательский образец «Платежный календарь (шаблон 2,5)». Формулы и учебные данные пересобраны.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</si>
</sst>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;\(#,##0\);\—"/>
    <numFmt numFmtId="167" formatCode="#,##0,&quot; тыс.&quot;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7324D"/>
      <name val="Arial"/>
      <family val="0"/>
      <charset val="1"/>
    </font>
    <font>
      <b val="true"/>
      <sz val="16"/>
      <color rgb="FF17324D"/>
      <name val="Arial"/>
      <family val="0"/>
      <charset val="1"/>
    </font>
    <font>
      <sz val="10"/>
      <color rgb="FF687A8B"/>
      <name val="Arial"/>
      <family val="0"/>
      <charset val="1"/>
    </font>
    <font>
      <sz val="10"/>
      <color rgb="FF1262A3"/>
      <name val="Arial"/>
      <family val="0"/>
      <charset val="1"/>
    </font>
    <font>
      <b val="true"/>
      <sz val="15"/>
      <color rgb="FF17324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7324D"/>
      <name val="Arial"/>
      <family val="0"/>
      <charset val="1"/>
    </font>
    <font>
      <b val="true"/>
      <sz val="10.5"/>
      <color rgb="FF000000"/>
      <name val="Arial"/>
      <family val="2"/>
    </font>
    <font>
      <sz val="7.5"/>
      <color rgb="FF000000"/>
      <name val="Arial"/>
      <family val="2"/>
    </font>
    <font>
      <sz val="10"/>
      <color rgb="FF00804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4FB"/>
        <bgColor rgb="FFF4F8FA"/>
      </patternFill>
    </fill>
    <fill>
      <patternFill patternType="solid">
        <fgColor rgb="FFF4F8FA"/>
        <bgColor rgb="FFEAF4FB"/>
      </patternFill>
    </fill>
    <fill>
      <patternFill patternType="solid">
        <fgColor rgb="FF17324D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87F8C"/>
      </bottom>
      <diagonal/>
    </border>
    <border diagonalUp="false" diagonalDown="false">
      <left/>
      <right/>
      <top style="thin">
        <color rgb="FF087F8C"/>
      </top>
      <bottom style="thin">
        <color rgb="FF087F8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9"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ill>
        <patternFill patternType="solid">
          <fgColor rgb="FF17324D"/>
          <bgColor rgb="FF000000"/>
        </patternFill>
      </fill>
    </dxf>
    <dxf>
      <fill>
        <patternFill patternType="solid">
          <fgColor rgb="FFEAF4FB"/>
          <bgColor rgb="FF000000"/>
        </patternFill>
      </fill>
    </dxf>
    <dxf>
      <fill>
        <patternFill patternType="solid">
          <fgColor rgb="FF1262A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b val="1"/>
        <color rgb="FFA12626"/>
      </font>
      <fill>
        <patternFill>
          <bgColor rgb="FFFDE9E7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12" type="wholeTable"/>
      <tableStyleElement dxfId="13" type="firstColumnStripe"/>
      <tableStyleElement dxfId="14" type="firstRowStripe"/>
      <tableStyleElement dxfId="15" type="lastColumn"/>
      <tableStyleElement dxfId="16" type="firstColumn"/>
      <tableStyleElement dxfId="17" type="headerRow"/>
      <tableStyleElement dxfId="18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87F8C"/>
      <rgbColor rgb="FFBAC7D3"/>
      <rgbColor rgb="FF8B8B8B"/>
      <rgbColor rgb="FF9999FF"/>
      <rgbColor rgb="FF993366"/>
      <rgbColor rgb="FFF4F8FA"/>
      <rgbColor rgb="FFEAF4FB"/>
      <rgbColor rgb="FF660066"/>
      <rgbColor rgb="FFFF8080"/>
      <rgbColor rgb="FF1262A3"/>
      <rgbColor rgb="FFCCCCCC"/>
      <rgbColor rgb="FF000080"/>
      <rgbColor rgb="FFFF00FF"/>
      <rgbColor rgb="FFFFFF00"/>
      <rgbColor rgb="FF00FFFF"/>
      <rgbColor rgb="FF800080"/>
      <rgbColor rgb="FF800000"/>
      <rgbColor rgb="FF008044"/>
      <rgbColor rgb="FF0000FF"/>
      <rgbColor rgb="FF00CCFF"/>
      <rgbColor rgb="FFCCFFFF"/>
      <rgbColor rgb="FFD9D9D9"/>
      <rgbColor rgb="FFFDE9E7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CF8C3D"/>
      <rgbColor rgb="FFFF6600"/>
      <rgbColor rgb="FF687A8B"/>
      <rgbColor rgb="FF969696"/>
      <rgbColor rgb="FF17324D"/>
      <rgbColor rgb="FF339966"/>
      <rgbColor rgb="FF003300"/>
      <rgbColor rgb="FF333300"/>
      <rgbColor rgb="FFA12626"/>
      <rgbColor rgb="FF993366"/>
      <rgbColor rgb="FF15608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050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Поступления и выплаты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"План: приход"</c:f>
              <c:strCache>
                <c:ptCount val="1"/>
                <c:pt idx="0">
                  <c:v>План: приход</c:v>
                </c:pt>
              </c:strCache>
            </c:strRef>
          </c:tx>
          <c:spPr>
            <a:solidFill>
              <a:srgbClr val="087F8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Справочник!$B$24:$B$35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Справочник!$C$24:$C$35</c:f>
              <c:numCache>
                <c:formatCode>#,##0;\(#,##0\);\—</c:formatCode>
                <c:ptCount val="12"/>
                <c:pt idx="0">
                  <c:v>260000</c:v>
                </c:pt>
                <c:pt idx="1">
                  <c:v>0</c:v>
                </c:pt>
                <c:pt idx="2">
                  <c:v>150000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"План: расход"</c:f>
              <c:strCache>
                <c:ptCount val="1"/>
                <c:pt idx="0">
                  <c:v>План: расход</c:v>
                </c:pt>
              </c:strCache>
            </c:strRef>
          </c:tx>
          <c:spPr>
            <a:solidFill>
              <a:srgbClr val="BAC7D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Справочник!$B$24:$B$35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Справочник!$D$24:$D$35</c:f>
              <c:numCache>
                <c:formatCode>#,##0;\(#,##0\);\—</c:formatCode>
                <c:ptCount val="12"/>
                <c:pt idx="0">
                  <c:v>50000</c:v>
                </c:pt>
                <c:pt idx="1">
                  <c:v>170000</c:v>
                </c:pt>
                <c:pt idx="2">
                  <c:v>0</c:v>
                </c:pt>
                <c:pt idx="3">
                  <c:v>80000</c:v>
                </c:pt>
                <c:pt idx="4">
                  <c:v>50000</c:v>
                </c:pt>
                <c:pt idx="5">
                  <c:v>90000</c:v>
                </c:pt>
                <c:pt idx="6">
                  <c:v>10000</c:v>
                </c:pt>
                <c:pt idx="7">
                  <c:v>0</c:v>
                </c:pt>
                <c:pt idx="8">
                  <c:v>0</c:v>
                </c:pt>
                <c:pt idx="9">
                  <c:v>50000</c:v>
                </c:pt>
                <c:pt idx="10">
                  <c:v>100000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"Факт: приход"</c:f>
              <c:strCache>
                <c:ptCount val="1"/>
                <c:pt idx="0">
                  <c:v>Факт: приход</c:v>
                </c:pt>
              </c:strCache>
            </c:strRef>
          </c:tx>
          <c:spPr>
            <a:solidFill>
              <a:srgbClr val="1732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Справочник!$B$24:$B$35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Справочник!$E$24:$E$35</c:f>
              <c:numCache>
                <c:formatCode>#,##0;\(#,##0\);\—</c:formatCode>
                <c:ptCount val="12"/>
                <c:pt idx="0">
                  <c:v>240000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"Факт: расход"</c:f>
              <c:strCache>
                <c:ptCount val="1"/>
                <c:pt idx="0">
                  <c:v>Факт: расход</c:v>
                </c:pt>
              </c:strCache>
            </c:strRef>
          </c:tx>
          <c:spPr>
            <a:solidFill>
              <a:srgbClr val="CF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Справочник!$B$24:$B$35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Справочник!$F$24:$F$35</c:f>
              <c:numCache>
                <c:formatCode>#,##0;\(#,##0\);\—</c:formatCode>
                <c:ptCount val="12"/>
                <c:pt idx="0">
                  <c:v>50000</c:v>
                </c:pt>
                <c:pt idx="1">
                  <c:v>160000</c:v>
                </c:pt>
                <c:pt idx="2">
                  <c:v>0</c:v>
                </c:pt>
              </c:numCache>
            </c:numRef>
          </c:val>
        </c:ser>
        <c:gapWidth val="85"/>
        <c:overlap val="0"/>
        <c:axId val="22327983"/>
        <c:axId val="29175136"/>
      </c:barChart>
      <c:catAx>
        <c:axId val="2232798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75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29175136"/>
        <c:crosses val="autoZero"/>
        <c:auto val="1"/>
        <c:lblAlgn val="ctr"/>
        <c:lblOffset val="100"/>
        <c:noMultiLvlLbl val="0"/>
      </c:catAx>
      <c:valAx>
        <c:axId val="29175136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,&quot; тыс.&quot;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75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22327983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750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050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Остаток денег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"Факт + ожидания"</c:f>
              <c:strCache>
                <c:ptCount val="1"/>
                <c:pt idx="0">
                  <c:v>Факт + ожидания</c:v>
                </c:pt>
              </c:strCache>
            </c:strRef>
          </c:tx>
          <c:spPr>
            <a:solidFill>
              <a:srgbClr val="087F8C"/>
            </a:solidFill>
            <a:ln w="28440">
              <a:solidFill>
                <a:srgbClr val="087F8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Справочник!$H$24:$H$35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Справочник!$I$24:$I$35</c:f>
              <c:numCache>
                <c:formatCode>#,##0;\(#,##0\);\—</c:formatCode>
                <c:ptCount val="12"/>
                <c:pt idx="0">
                  <c:v>440000</c:v>
                </c:pt>
                <c:pt idx="1">
                  <c:v>280000</c:v>
                </c:pt>
                <c:pt idx="2">
                  <c:v>440000</c:v>
                </c:pt>
                <c:pt idx="3">
                  <c:v>360000</c:v>
                </c:pt>
                <c:pt idx="4">
                  <c:v>310000</c:v>
                </c:pt>
                <c:pt idx="5">
                  <c:v>220000</c:v>
                </c:pt>
                <c:pt idx="6">
                  <c:v>210000</c:v>
                </c:pt>
                <c:pt idx="7">
                  <c:v>210000</c:v>
                </c:pt>
                <c:pt idx="8">
                  <c:v>210000</c:v>
                </c:pt>
                <c:pt idx="9">
                  <c:v>160000</c:v>
                </c:pt>
                <c:pt idx="10">
                  <c:v>60000</c:v>
                </c:pt>
                <c:pt idx="11">
                  <c:v>60000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"Чистый план"</c:f>
              <c:strCache>
                <c:ptCount val="1"/>
                <c:pt idx="0">
                  <c:v>Чистый план</c:v>
                </c:pt>
              </c:strCache>
            </c:strRef>
          </c:tx>
          <c:spPr>
            <a:solidFill>
              <a:srgbClr val="687A8B"/>
            </a:solidFill>
            <a:ln w="14400">
              <a:solidFill>
                <a:srgbClr val="687A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Справочник!$H$24:$H$35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Справочник!$J$24:$J$35</c:f>
              <c:numCache>
                <c:formatCode>#,##0;\(#,##0\);\—</c:formatCode>
                <c:ptCount val="12"/>
                <c:pt idx="0">
                  <c:v>460000</c:v>
                </c:pt>
                <c:pt idx="1">
                  <c:v>290000</c:v>
                </c:pt>
                <c:pt idx="2">
                  <c:v>440000</c:v>
                </c:pt>
                <c:pt idx="3">
                  <c:v>360000</c:v>
                </c:pt>
                <c:pt idx="4">
                  <c:v>310000</c:v>
                </c:pt>
                <c:pt idx="5">
                  <c:v>220000</c:v>
                </c:pt>
                <c:pt idx="6">
                  <c:v>210000</c:v>
                </c:pt>
                <c:pt idx="7">
                  <c:v>210000</c:v>
                </c:pt>
                <c:pt idx="8">
                  <c:v>210000</c:v>
                </c:pt>
                <c:pt idx="9">
                  <c:v>160000</c:v>
                </c:pt>
                <c:pt idx="10">
                  <c:v>60000</c:v>
                </c:pt>
                <c:pt idx="11">
                  <c:v>60000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"Резерв"</c:f>
              <c:strCache>
                <c:ptCount val="1"/>
                <c:pt idx="0">
                  <c:v>Резерв</c:v>
                </c:pt>
              </c:strCache>
            </c:strRef>
          </c:tx>
          <c:spPr>
            <a:solidFill>
              <a:srgbClr val="CF8C3D"/>
            </a:solidFill>
            <a:ln w="14400">
              <a:solidFill>
                <a:srgbClr val="CF8C3D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Справочник!$H$24:$H$35</c:f>
              <c:strCache>
                <c:ptCount val="12"/>
                <c:pt idx="0">
                  <c:v>1 сен</c:v>
                </c:pt>
                <c:pt idx="1">
                  <c:v>7 сен</c:v>
                </c:pt>
                <c:pt idx="2">
                  <c:v>14 сен</c:v>
                </c:pt>
                <c:pt idx="3">
                  <c:v>21 сен</c:v>
                </c:pt>
                <c:pt idx="4">
                  <c:v>28 сен</c:v>
                </c:pt>
                <c:pt idx="5">
                  <c:v>5 окт</c:v>
                </c:pt>
                <c:pt idx="6">
                  <c:v>12 окт</c:v>
                </c:pt>
                <c:pt idx="7">
                  <c:v>19 окт</c:v>
                </c:pt>
                <c:pt idx="8">
                  <c:v>26 окт</c:v>
                </c:pt>
                <c:pt idx="9">
                  <c:v>2 ноя</c:v>
                </c:pt>
                <c:pt idx="10">
                  <c:v>9 ноя</c:v>
                </c:pt>
                <c:pt idx="11">
                  <c:v>16 ноя</c:v>
                </c:pt>
              </c:strCache>
            </c:strRef>
          </c:cat>
          <c:val>
            <c:numRef>
              <c:f>Справочник!$K$24:$K$35</c:f>
              <c:numCache>
                <c:formatCode>#,##0;\(#,##0\);\—</c:formatCode>
                <c:ptCount val="12"/>
                <c:pt idx="0">
                  <c:v>50000</c:v>
                </c:pt>
                <c:pt idx="1">
                  <c:v>50000</c:v>
                </c:pt>
                <c:pt idx="2">
                  <c:v>50000</c:v>
                </c:pt>
                <c:pt idx="3">
                  <c:v>50000</c:v>
                </c:pt>
                <c:pt idx="4">
                  <c:v>50000</c:v>
                </c:pt>
                <c:pt idx="5">
                  <c:v>50000</c:v>
                </c:pt>
                <c:pt idx="6">
                  <c:v>50000</c:v>
                </c:pt>
                <c:pt idx="7">
                  <c:v>50000</c:v>
                </c:pt>
                <c:pt idx="8">
                  <c:v>50000</c:v>
                </c:pt>
                <c:pt idx="9">
                  <c:v>50000</c:v>
                </c:pt>
                <c:pt idx="10">
                  <c:v>50000</c:v>
                </c:pt>
                <c:pt idx="11">
                  <c:v>50000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576150"/>
        <c:axId val="46656371"/>
      </c:lineChart>
      <c:catAx>
        <c:axId val="7576150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75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46656371"/>
        <c:crosses val="autoZero"/>
        <c:auto val="1"/>
        <c:lblAlgn val="ctr"/>
        <c:lblOffset val="100"/>
        <c:noMultiLvlLbl val="0"/>
      </c:catAx>
      <c:valAx>
        <c:axId val="4665637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,&quot; тыс.&quot;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75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576150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750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0</xdr:rowOff>
    </xdr:from>
    <xdr:to>
      <xdr:col>6</xdr:col>
      <xdr:colOff>1056960</xdr:colOff>
      <xdr:row>29</xdr:row>
      <xdr:rowOff>279000</xdr:rowOff>
    </xdr:to>
    <xdr:graphicFrame>
      <xdr:nvGraphicFramePr>
        <xdr:cNvPr id="1" name="Chart"/>
        <xdr:cNvGraphicFramePr/>
      </xdr:nvGraphicFramePr>
      <xdr:xfrm>
        <a:off x="281880" y="4267080"/>
        <a:ext cx="7330320" cy="4190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15</xdr:row>
      <xdr:rowOff>0</xdr:rowOff>
    </xdr:from>
    <xdr:to>
      <xdr:col>13</xdr:col>
      <xdr:colOff>1056960</xdr:colOff>
      <xdr:row>29</xdr:row>
      <xdr:rowOff>279000</xdr:rowOff>
    </xdr:to>
    <xdr:graphicFrame>
      <xdr:nvGraphicFramePr>
        <xdr:cNvPr id="2" name="Chart"/>
        <xdr:cNvGraphicFramePr/>
      </xdr:nvGraphicFramePr>
      <xdr:xfrm>
        <a:off x="8669520" y="4267080"/>
        <a:ext cx="6343560" cy="4190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ashPayments" displayName="CashPayments" ref="A11:H511" headerRowCount="1" totalsRowCount="0" totalsRowShown="0">
  <tableColumns count="8">
    <tableColumn id="1" name="ID оплаты"/>
    <tableColumn id="2" name="Дата факта"/>
    <tableColumn id="3" name="Направление"/>
    <tableColumn id="4" name="Сумма факта"/>
    <tableColumn id="5" name="ID плана"/>
    <tableColumn id="6" name="Срок плана"/>
    <tableColumn id="7" name="Назначение"/>
    <tableColumn id="8" name="Статья вне план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aymentPlans" displayName="PaymentPlans" ref="A11:I111" headerRowCount="1" totalsRowCount="0" totalsRowShown="0">
  <tableColumns count="9">
    <tableColumn id="1" name="ID плана"/>
    <tableColumn id="2" name="Назначение"/>
    <tableColumn id="3" name="Статья"/>
    <tableColumn id="4" name="Направление"/>
    <tableColumn id="5" name="Первый срок"/>
    <tableColumn id="6" name="Регулярность"/>
    <tableColumn id="7" name="Сумма за раз"/>
    <tableColumn id="8" name="Последний срок"/>
    <tableColumn id="9" name="Комментарий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24D"/>
    <pageSetUpPr fitToPage="false"/>
  </sheetPr>
  <dimension ref="A1:N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9"/>
    <col collapsed="false" customWidth="true" hidden="false" outlineLevel="0" max="14" min="3" style="0" width="15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2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22" hidden="false" customHeight="true" outlineLevel="0" collapsed="false">
      <c r="A3" s="1"/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22" hidden="false" customHeight="true" outlineLevel="0" collapsed="false">
      <c r="A5" s="1"/>
      <c r="B5" s="1" t="s">
        <v>2</v>
      </c>
      <c r="C5" s="5" t="n">
        <v>46266</v>
      </c>
      <c r="D5" s="1"/>
      <c r="E5" s="1" t="s">
        <v>3</v>
      </c>
      <c r="F5" s="6" t="s">
        <v>4</v>
      </c>
      <c r="G5" s="1"/>
      <c r="H5" s="1" t="s">
        <v>5</v>
      </c>
      <c r="I5" s="6" t="n">
        <v>0</v>
      </c>
      <c r="J5" s="1"/>
      <c r="K5" s="1" t="s">
        <v>6</v>
      </c>
      <c r="L5" s="5" t="n">
        <v>46280</v>
      </c>
      <c r="M5" s="1"/>
      <c r="N5" s="1"/>
    </row>
    <row r="6" customFormat="false" ht="22" hidden="false" customHeight="true" outlineLevel="0" collapsed="false">
      <c r="A6" s="1"/>
      <c r="B6" s="1" t="s">
        <v>7</v>
      </c>
      <c r="C6" s="5" t="n">
        <v>46266</v>
      </c>
      <c r="D6" s="1"/>
      <c r="E6" s="1" t="s">
        <v>8</v>
      </c>
      <c r="F6" s="7" t="n">
        <v>250000</v>
      </c>
      <c r="G6" s="1"/>
      <c r="H6" s="1" t="s">
        <v>9</v>
      </c>
      <c r="I6" s="6" t="s">
        <v>10</v>
      </c>
      <c r="J6" s="1"/>
      <c r="K6" s="1" t="s">
        <v>11</v>
      </c>
      <c r="L6" s="7" t="n">
        <v>50000</v>
      </c>
      <c r="M6" s="1"/>
      <c r="N6" s="1"/>
    </row>
    <row r="7" customFormat="false" ht="2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22" hidden="false" customHeight="true" outlineLevel="0" collapsed="false">
      <c r="A8" s="1"/>
      <c r="B8" s="1" t="s">
        <v>12</v>
      </c>
      <c r="C8" s="8" t="n">
        <f aca="false">C32</f>
        <v>46266</v>
      </c>
      <c r="D8" s="1"/>
      <c r="E8" s="1" t="s">
        <v>13</v>
      </c>
      <c r="F8" s="8" t="n">
        <f aca="false">N33</f>
        <v>46348</v>
      </c>
      <c r="G8" s="1"/>
      <c r="H8" s="1" t="s">
        <v>14</v>
      </c>
      <c r="I8" s="8" t="n">
        <f aca="false">N33+1</f>
        <v>46349</v>
      </c>
      <c r="J8" s="1"/>
      <c r="K8" s="1" t="s">
        <v>15</v>
      </c>
      <c r="L8" s="1" t="str">
        <f aca="false">IF(NOT(IFERROR(AND(ISNUMBER(C5),ISNUMBER(C6),ISNUMBER(F6),ISNUMBER(L5),ISNUMBER(L6),ISNUMBER(I5),I5=INT(I5),OR(F5="День",F5="Неделя",F5="Месяц"),C32&gt;=C6,L5&gt;=C6-1,L6&gt;=0,C5=INT(C5),C6=INT(C6),L5=INT(L5),C5&gt;=36526,C6&gt;=36526,C6&lt;=109574,L5&gt;=36525,L5&lt;=109574,ABS(I5)&lt;=1000,N33&lt;=109574,I6&lt;&gt;""),FALSE())),"Проверьте параметры",IF(COUNTA(Планы!A112:I211)+COUNTA(Оплаты!A512:H611)&gt;0,"Превышен лимит",IF(COUNTIFS(Планы!$K$12:$K$111,"Ошибка: поля или тип")+COUNTIFS(Планы!$K$12:$K$111,"Ошибка: дата или сумма")+COUNTIFS(Планы!$K$12:$K$111,"Ошибка: последний срок")+COUNTIFS(Планы!$K$12:$K$111,"Ошибка: повтор ID")+COUNTIFS(Оплаты!$I$12:$I$511,"Ошибка: поля или тип")+COUNTIFS(Оплаты!$I$12:$I$511,"Ошибка: дата или сумма")+COUNTIFS(Оплаты!$I$12:$I$511,"Ошибка: повтор ID")+COUNTIFS(Оплаты!$I$12:$I$511,"Ошибка: внеплановая статья/срок")+COUNTIFS(Оплаты!$I$12:$I$511,"Ошибка: ID плана")+COUNTIFS(Оплаты!$I$12:$I$511,"Ошибка: исходный план")+COUNTIFS(Оплаты!$I$12:$I$511,"Ошибка: срок/направление")+COUNTIFS(Оплаты!$I$12:$I$511,"Ошибка: нет повторения")&gt;0,"Есть ошибки ввода","OK")))</f>
        <v>OK</v>
      </c>
      <c r="M8" s="1"/>
      <c r="N8" s="1"/>
    </row>
    <row r="9" customFormat="false" ht="2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customFormat="false" ht="22" hidden="false" customHeight="true" outlineLevel="0" collapsed="false">
      <c r="A10" s="1"/>
      <c r="B10" s="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customFormat="false" ht="22" hidden="false" customHeight="true" outlineLevel="0" collapsed="false">
      <c r="A11" s="1"/>
      <c r="B11" s="9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customFormat="false" ht="22" hidden="false" customHeight="true" outlineLevel="0" collapsed="false">
      <c r="A12" s="1"/>
      <c r="B12" s="1" t="s">
        <v>18</v>
      </c>
      <c r="C12" s="1"/>
      <c r="D12" s="1"/>
      <c r="E12" s="1" t="s">
        <v>19</v>
      </c>
      <c r="F12" s="1"/>
      <c r="G12" s="1"/>
      <c r="H12" s="1" t="s">
        <v>20</v>
      </c>
      <c r="I12" s="1"/>
      <c r="J12" s="1"/>
      <c r="K12" s="1" t="s">
        <v>21</v>
      </c>
      <c r="L12" s="1"/>
      <c r="M12" s="1"/>
      <c r="N12" s="1"/>
    </row>
    <row r="13" customFormat="false" ht="28" hidden="false" customHeight="true" outlineLevel="0" collapsed="false">
      <c r="A13" s="1"/>
      <c r="B13" s="1"/>
      <c r="C13" s="10" t="n">
        <f aca="false">IF($L$8&lt;&gt;"OK","",N44)</f>
        <v>60000</v>
      </c>
      <c r="D13" s="1"/>
      <c r="E13" s="1"/>
      <c r="F13" s="10" t="n">
        <f aca="false">IF($L$8&lt;&gt;"OK","",MIN(C35:N35,C44:N44))</f>
        <v>60000</v>
      </c>
      <c r="G13" s="1"/>
      <c r="H13" s="1"/>
      <c r="I13" s="10" t="n">
        <f aca="false">IF($L$8&lt;&gt;"OK","",SUMIFS(Планы!$N$12:$N$111,Планы!$D$12:$D$111,"Приход")-SUMIFS(Оплаты!$L$12:$L$511,Оплаты!$C$12:$C$511,"Приход",Оплаты!$F$12:$F$511,"&gt;="&amp;($C$6),Оплаты!$F$12:$F$511,"&lt;="&amp;($L$5)))</f>
        <v>20000</v>
      </c>
      <c r="J13" s="1"/>
      <c r="K13" s="1"/>
      <c r="L13" s="10" t="n">
        <f aca="false">IF($L$8&lt;&gt;"OK","",SUMIFS(Планы!$N$12:$N$111,Планы!$D$12:$D$111,"Расход")-SUMIFS(Оплаты!$L$12:$L$511,Оплаты!$C$12:$C$511,"Расход",Оплаты!$F$12:$F$511,"&gt;="&amp;($C$6),Оплаты!$F$12:$F$511,"&lt;="&amp;($L$5)))</f>
        <v>10000</v>
      </c>
      <c r="M13" s="1"/>
      <c r="N13" s="1"/>
    </row>
    <row r="14" customFormat="false" ht="22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customFormat="false" ht="22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customFormat="false" ht="22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false" ht="22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customFormat="false" ht="22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customFormat="false" ht="2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customFormat="false" ht="22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customFormat="false" ht="22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customFormat="false" ht="2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customFormat="false" ht="2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customFormat="false" ht="22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22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22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22" hidden="false" customHeight="tru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22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22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22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22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22" hidden="false" customHeight="true" outlineLevel="0" collapsed="false">
      <c r="A32" s="1"/>
      <c r="B32" s="9" t="s">
        <v>22</v>
      </c>
      <c r="C32" s="11" t="n">
        <f aca="false">IF(OR(NOT(ISNUMBER($C$5)),NOT(ISNUMBER($I$5))),"",IF($I$5=0,$C$5,IF($F$5="День",$C$5+12*$I$5,IF($F$5="Неделя",$C$5-WEEKDAY($C$5,2)+1+84*$I$5,EDATE(DATE(YEAR($C$5),MONTH($C$5),1),12*$I$5)))))</f>
        <v>46266</v>
      </c>
      <c r="D32" s="11" t="n">
        <f aca="false">IF(ISNUMBER(C33),C33+1,"")</f>
        <v>46272</v>
      </c>
      <c r="E32" s="11" t="n">
        <f aca="false">IF(ISNUMBER(D33),D33+1,"")</f>
        <v>46279</v>
      </c>
      <c r="F32" s="11" t="n">
        <f aca="false">IF(ISNUMBER(E33),E33+1,"")</f>
        <v>46286</v>
      </c>
      <c r="G32" s="11" t="n">
        <f aca="false">IF(ISNUMBER(F33),F33+1,"")</f>
        <v>46293</v>
      </c>
      <c r="H32" s="11" t="n">
        <f aca="false">IF(ISNUMBER(G33),G33+1,"")</f>
        <v>46300</v>
      </c>
      <c r="I32" s="11" t="n">
        <f aca="false">IF(ISNUMBER(H33),H33+1,"")</f>
        <v>46307</v>
      </c>
      <c r="J32" s="11" t="n">
        <f aca="false">IF(ISNUMBER(I33),I33+1,"")</f>
        <v>46314</v>
      </c>
      <c r="K32" s="11" t="n">
        <f aca="false">IF(ISNUMBER(J33),J33+1,"")</f>
        <v>46321</v>
      </c>
      <c r="L32" s="11" t="n">
        <f aca="false">IF(ISNUMBER(K33),K33+1,"")</f>
        <v>46328</v>
      </c>
      <c r="M32" s="11" t="n">
        <f aca="false">IF(ISNUMBER(L33),L33+1,"")</f>
        <v>46335</v>
      </c>
      <c r="N32" s="11" t="n">
        <f aca="false">IF(ISNUMBER(M33),M33+1,"")</f>
        <v>46342</v>
      </c>
    </row>
    <row r="33" customFormat="false" ht="22" hidden="false" customHeight="true" outlineLevel="0" collapsed="false">
      <c r="A33" s="1"/>
      <c r="B33" s="9" t="s">
        <v>23</v>
      </c>
      <c r="C33" s="11" t="n">
        <f aca="false">IF(NOT(ISNUMBER(C32)),"",IF($F$5="День",C32,IF($F$5="Неделя",C32+7-WEEKDAY(C32,2),EOMONTH(C32,0))))</f>
        <v>46271</v>
      </c>
      <c r="D33" s="11" t="n">
        <f aca="false">IF(NOT(ISNUMBER(D32)),"",IF($F$5="День",D32,IF($F$5="Неделя",D32+7-WEEKDAY(D32,2),EOMONTH(D32,0))))</f>
        <v>46278</v>
      </c>
      <c r="E33" s="11" t="n">
        <f aca="false">IF(NOT(ISNUMBER(E32)),"",IF($F$5="День",E32,IF($F$5="Неделя",E32+7-WEEKDAY(E32,2),EOMONTH(E32,0))))</f>
        <v>46285</v>
      </c>
      <c r="F33" s="11" t="n">
        <f aca="false">IF(NOT(ISNUMBER(F32)),"",IF($F$5="День",F32,IF($F$5="Неделя",F32+7-WEEKDAY(F32,2),EOMONTH(F32,0))))</f>
        <v>46292</v>
      </c>
      <c r="G33" s="11" t="n">
        <f aca="false">IF(NOT(ISNUMBER(G32)),"",IF($F$5="День",G32,IF($F$5="Неделя",G32+7-WEEKDAY(G32,2),EOMONTH(G32,0))))</f>
        <v>46299</v>
      </c>
      <c r="H33" s="11" t="n">
        <f aca="false">IF(NOT(ISNUMBER(H32)),"",IF($F$5="День",H32,IF($F$5="Неделя",H32+7-WEEKDAY(H32,2),EOMONTH(H32,0))))</f>
        <v>46306</v>
      </c>
      <c r="I33" s="11" t="n">
        <f aca="false">IF(NOT(ISNUMBER(I32)),"",IF($F$5="День",I32,IF($F$5="Неделя",I32+7-WEEKDAY(I32,2),EOMONTH(I32,0))))</f>
        <v>46313</v>
      </c>
      <c r="J33" s="11" t="n">
        <f aca="false">IF(NOT(ISNUMBER(J32)),"",IF($F$5="День",J32,IF($F$5="Неделя",J32+7-WEEKDAY(J32,2),EOMONTH(J32,0))))</f>
        <v>46320</v>
      </c>
      <c r="K33" s="11" t="n">
        <f aca="false">IF(NOT(ISNUMBER(K32)),"",IF($F$5="День",K32,IF($F$5="Неделя",K32+7-WEEKDAY(K32,2),EOMONTH(K32,0))))</f>
        <v>46327</v>
      </c>
      <c r="L33" s="11" t="n">
        <f aca="false">IF(NOT(ISNUMBER(L32)),"",IF($F$5="День",L32,IF($F$5="Неделя",L32+7-WEEKDAY(L32,2),EOMONTH(L32,0))))</f>
        <v>46334</v>
      </c>
      <c r="M33" s="11" t="n">
        <f aca="false">IF(NOT(ISNUMBER(M32)),"",IF($F$5="День",M32,IF($F$5="Неделя",M32+7-WEEKDAY(M32,2),EOMONTH(M32,0))))</f>
        <v>46341</v>
      </c>
      <c r="N33" s="11" t="n">
        <f aca="false">IF(NOT(ISNUMBER(N32)),"",IF($F$5="День",N32,IF($F$5="Неделя",N32+7-WEEKDAY(N32,2),EOMONTH(N32,0))))</f>
        <v>46348</v>
      </c>
    </row>
    <row r="34" customFormat="false" ht="32" hidden="false" customHeight="true" outlineLevel="0" collapsed="false">
      <c r="A34" s="1"/>
      <c r="B34" s="12" t="s">
        <v>24</v>
      </c>
      <c r="C34" s="12" t="str">
        <f aca="false">IF(NOT(ISNUMBER(C32)),"",IF($F$5="Месяц",CHOOSE(MONTH(C32),"янв","фев","мар","апр","май","июн","июл","авг","сен","окт","ноя","дек")&amp;" "&amp;YEAR(C32),DAY(C32)&amp;" "&amp;CHOOSE(MONTH(C32),"янв","фев","мар","апр","май","июн","июл","авг","сен","окт","ноя","дек")))</f>
        <v>1 сен</v>
      </c>
      <c r="D34" s="12" t="str">
        <f aca="false">IF(NOT(ISNUMBER(D32)),"",IF($F$5="Месяц",CHOOSE(MONTH(D32),"янв","фев","мар","апр","май","июн","июл","авг","сен","окт","ноя","дек")&amp;" "&amp;YEAR(D32),DAY(D32)&amp;" "&amp;CHOOSE(MONTH(D32),"янв","фев","мар","апр","май","июн","июл","авг","сен","окт","ноя","дек")))</f>
        <v>7 сен</v>
      </c>
      <c r="E34" s="12" t="str">
        <f aca="false">IF(NOT(ISNUMBER(E32)),"",IF($F$5="Месяц",CHOOSE(MONTH(E32),"янв","фев","мар","апр","май","июн","июл","авг","сен","окт","ноя","дек")&amp;" "&amp;YEAR(E32),DAY(E32)&amp;" "&amp;CHOOSE(MONTH(E32),"янв","фев","мар","апр","май","июн","июл","авг","сен","окт","ноя","дек")))</f>
        <v>14 сен</v>
      </c>
      <c r="F34" s="12" t="str">
        <f aca="false">IF(NOT(ISNUMBER(F32)),"",IF($F$5="Месяц",CHOOSE(MONTH(F32),"янв","фев","мар","апр","май","июн","июл","авг","сен","окт","ноя","дек")&amp;" "&amp;YEAR(F32),DAY(F32)&amp;" "&amp;CHOOSE(MONTH(F32),"янв","фев","мар","апр","май","июн","июл","авг","сен","окт","ноя","дек")))</f>
        <v>21 сен</v>
      </c>
      <c r="G34" s="12" t="str">
        <f aca="false">IF(NOT(ISNUMBER(G32)),"",IF($F$5="Месяц",CHOOSE(MONTH(G32),"янв","фев","мар","апр","май","июн","июл","авг","сен","окт","ноя","дек")&amp;" "&amp;YEAR(G32),DAY(G32)&amp;" "&amp;CHOOSE(MONTH(G32),"янв","фев","мар","апр","май","июн","июл","авг","сен","окт","ноя","дек")))</f>
        <v>28 сен</v>
      </c>
      <c r="H34" s="12" t="str">
        <f aca="false">IF(NOT(ISNUMBER(H32)),"",IF($F$5="Месяц",CHOOSE(MONTH(H32),"янв","фев","мар","апр","май","июн","июл","авг","сен","окт","ноя","дек")&amp;" "&amp;YEAR(H32),DAY(H32)&amp;" "&amp;CHOOSE(MONTH(H32),"янв","фев","мар","апр","май","июн","июл","авг","сен","окт","ноя","дек")))</f>
        <v>5 окт</v>
      </c>
      <c r="I34" s="12" t="str">
        <f aca="false">IF(NOT(ISNUMBER(I32)),"",IF($F$5="Месяц",CHOOSE(MONTH(I32),"янв","фев","мар","апр","май","июн","июл","авг","сен","окт","ноя","дек")&amp;" "&amp;YEAR(I32),DAY(I32)&amp;" "&amp;CHOOSE(MONTH(I32),"янв","фев","мар","апр","май","июн","июл","авг","сен","окт","ноя","дек")))</f>
        <v>12 окт</v>
      </c>
      <c r="J34" s="12" t="str">
        <f aca="false">IF(NOT(ISNUMBER(J32)),"",IF($F$5="Месяц",CHOOSE(MONTH(J32),"янв","фев","мар","апр","май","июн","июл","авг","сен","окт","ноя","дек")&amp;" "&amp;YEAR(J32),DAY(J32)&amp;" "&amp;CHOOSE(MONTH(J32),"янв","фев","мар","апр","май","июн","июл","авг","сен","окт","ноя","дек")))</f>
        <v>19 окт</v>
      </c>
      <c r="K34" s="12" t="str">
        <f aca="false">IF(NOT(ISNUMBER(K32)),"",IF($F$5="Месяц",CHOOSE(MONTH(K32),"янв","фев","мар","апр","май","июн","июл","авг","сен","окт","ноя","дек")&amp;" "&amp;YEAR(K32),DAY(K32)&amp;" "&amp;CHOOSE(MONTH(K32),"янв","фев","мар","апр","май","июн","июл","авг","сен","окт","ноя","дек")))</f>
        <v>26 окт</v>
      </c>
      <c r="L34" s="12" t="str">
        <f aca="false">IF(NOT(ISNUMBER(L32)),"",IF($F$5="Месяц",CHOOSE(MONTH(L32),"янв","фев","мар","апр","май","июн","июл","авг","сен","окт","ноя","дек")&amp;" "&amp;YEAR(L32),DAY(L32)&amp;" "&amp;CHOOSE(MONTH(L32),"янв","фев","мар","апр","май","июн","июл","авг","сен","окт","ноя","дек")))</f>
        <v>2 ноя</v>
      </c>
      <c r="M34" s="12" t="str">
        <f aca="false">IF(NOT(ISNUMBER(M32)),"",IF($F$5="Месяц",CHOOSE(MONTH(M32),"янв","фев","мар","апр","май","июн","июл","авг","сен","окт","ноя","дек")&amp;" "&amp;YEAR(M32),DAY(M32)&amp;" "&amp;CHOOSE(MONTH(M32),"янв","фев","мар","апр","май","июн","июл","авг","сен","окт","ноя","дек")))</f>
        <v>9 ноя</v>
      </c>
      <c r="N34" s="12" t="str">
        <f aca="false">IF(NOT(ISNUMBER(N32)),"",IF($F$5="Месяц",CHOOSE(MONTH(N32),"янв","фев","мар","апр","май","июн","июл","авг","сен","окт","ноя","дек")&amp;" "&amp;YEAR(N32),DAY(N32)&amp;" "&amp;CHOOSE(MONTH(N32),"янв","фев","мар","апр","май","июн","июл","авг","сен","окт","ноя","дек")))</f>
        <v>16 ноя</v>
      </c>
    </row>
    <row r="35" customFormat="false" ht="22" hidden="false" customHeight="true" outlineLevel="0" collapsed="false">
      <c r="A35" s="1"/>
      <c r="B35" s="13" t="s">
        <v>25</v>
      </c>
      <c r="C35" s="14" t="n">
        <f aca="false">IF($L$8&lt;&gt;"OK","",$F$6+SUMIFS(Оплаты!$D$12:$D$511,Оплаты!$C$12:$C$511,"Приход",Оплаты!$B$12:$B$511,"&gt;="&amp;($C$6),Оплаты!$B$12:$B$511,"&lt;="&amp;(MIN(C32-1,$L$5)),Оплаты!$I$12:$I$511,"OK")-SUMIFS(Оплаты!$D$12:$D$511,Оплаты!$C$12:$C$511,"Расход",Оплаты!$B$12:$B$511,"&gt;="&amp;($C$6),Оплаты!$B$12:$B$511,"&lt;="&amp;(MIN(C32-1,$L$5)),Оплаты!$I$12:$I$511,"OK")+IF(C32-1&gt;$L$5,$I$13-$L$13+SUMIFS(Планы!$O$12:$O$111,Планы!$D$12:$D$111,"Приход")-SUMIFS(Планы!$N$12:$N$111,Планы!$D$12:$D$111,"Приход")-SUMIFS(Оплаты!$L$12:$L$511,Оплаты!$C$12:$C$511,"Приход",Оплаты!$F$12:$F$511,"&gt;="&amp;($L$5+1),Оплаты!$F$12:$F$511,"&lt;="&amp;(C32-1))-SUMIFS(Планы!$O$12:$O$111,Планы!$D$12:$D$111,"Расход")+SUMIFS(Планы!$N$12:$N$111,Планы!$D$12:$D$111,"Расход")+SUMIFS(Оплаты!$L$12:$L$511,Оплаты!$C$12:$C$511,"Расход",Оплаты!$F$12:$F$511,"&gt;="&amp;($L$5+1),Оплаты!$F$12:$F$511,"&lt;="&amp;(C32-1)),0))</f>
        <v>250000</v>
      </c>
      <c r="D35" s="14" t="n">
        <f aca="false">IF($L$8&lt;&gt;"OK","",C44)</f>
        <v>440000</v>
      </c>
      <c r="E35" s="14" t="n">
        <f aca="false">IF($L$8&lt;&gt;"OK","",D44)</f>
        <v>280000</v>
      </c>
      <c r="F35" s="14" t="n">
        <f aca="false">IF($L$8&lt;&gt;"OK","",E44)</f>
        <v>440000</v>
      </c>
      <c r="G35" s="14" t="n">
        <f aca="false">IF($L$8&lt;&gt;"OK","",F44)</f>
        <v>360000</v>
      </c>
      <c r="H35" s="14" t="n">
        <f aca="false">IF($L$8&lt;&gt;"OK","",G44)</f>
        <v>310000</v>
      </c>
      <c r="I35" s="14" t="n">
        <f aca="false">IF($L$8&lt;&gt;"OK","",H44)</f>
        <v>220000</v>
      </c>
      <c r="J35" s="14" t="n">
        <f aca="false">IF($L$8&lt;&gt;"OK","",I44)</f>
        <v>210000</v>
      </c>
      <c r="K35" s="14" t="n">
        <f aca="false">IF($L$8&lt;&gt;"OK","",J44)</f>
        <v>210000</v>
      </c>
      <c r="L35" s="14" t="n">
        <f aca="false">IF($L$8&lt;&gt;"OK","",K44)</f>
        <v>210000</v>
      </c>
      <c r="M35" s="14" t="n">
        <f aca="false">IF($L$8&lt;&gt;"OK","",L44)</f>
        <v>160000</v>
      </c>
      <c r="N35" s="14" t="n">
        <f aca="false">IF($L$8&lt;&gt;"OK","",M44)</f>
        <v>60000</v>
      </c>
    </row>
    <row r="36" customFormat="false" ht="22" hidden="false" customHeight="true" outlineLevel="0" collapsed="false">
      <c r="A36" s="1"/>
      <c r="B36" s="1" t="s">
        <v>26</v>
      </c>
      <c r="C36" s="15" t="n">
        <f aca="false">IF($L$8&lt;&gt;"OK","",SUMIFS(Планы!$P$12:$P$111,Планы!$D$12:$D$111,"Приход")-SUMIFS(Планы!$O$12:$O$111,Планы!$D$12:$D$111,"Приход"))</f>
        <v>260000</v>
      </c>
      <c r="D36" s="15" t="n">
        <f aca="false">IF($L$8&lt;&gt;"OK","",SUMIFS(Планы!$Q$12:$Q$111,Планы!$D$12:$D$111,"Приход")-SUMIFS(Планы!$P$12:$P$111,Планы!$D$12:$D$111,"Приход"))</f>
        <v>0</v>
      </c>
      <c r="E36" s="15" t="n">
        <f aca="false">IF($L$8&lt;&gt;"OK","",SUMIFS(Планы!$R$12:$R$111,Планы!$D$12:$D$111,"Приход")-SUMIFS(Планы!$Q$12:$Q$111,Планы!$D$12:$D$111,"Приход"))</f>
        <v>150000</v>
      </c>
      <c r="F36" s="15" t="n">
        <f aca="false">IF($L$8&lt;&gt;"OK","",SUMIFS(Планы!$S$12:$S$111,Планы!$D$12:$D$111,"Приход")-SUMIFS(Планы!$R$12:$R$111,Планы!$D$12:$D$111,"Приход"))</f>
        <v>0</v>
      </c>
      <c r="G36" s="15" t="n">
        <f aca="false">IF($L$8&lt;&gt;"OK","",SUMIFS(Планы!$T$12:$T$111,Планы!$D$12:$D$111,"Приход")-SUMIFS(Планы!$S$12:$S$111,Планы!$D$12:$D$111,"Приход"))</f>
        <v>0</v>
      </c>
      <c r="H36" s="15" t="n">
        <f aca="false">IF($L$8&lt;&gt;"OK","",SUMIFS(Планы!$U$12:$U$111,Планы!$D$12:$D$111,"Приход")-SUMIFS(Планы!$T$12:$T$111,Планы!$D$12:$D$111,"Приход"))</f>
        <v>0</v>
      </c>
      <c r="I36" s="15" t="n">
        <f aca="false">IF($L$8&lt;&gt;"OK","",SUMIFS(Планы!$V$12:$V$111,Планы!$D$12:$D$111,"Приход")-SUMIFS(Планы!$U$12:$U$111,Планы!$D$12:$D$111,"Приход"))</f>
        <v>0</v>
      </c>
      <c r="J36" s="15" t="n">
        <f aca="false">IF($L$8&lt;&gt;"OK","",SUMIFS(Планы!$W$12:$W$111,Планы!$D$12:$D$111,"Приход")-SUMIFS(Планы!$V$12:$V$111,Планы!$D$12:$D$111,"Приход"))</f>
        <v>0</v>
      </c>
      <c r="K36" s="15" t="n">
        <f aca="false">IF($L$8&lt;&gt;"OK","",SUMIFS(Планы!$X$12:$X$111,Планы!$D$12:$D$111,"Приход")-SUMIFS(Планы!$W$12:$W$111,Планы!$D$12:$D$111,"Приход"))</f>
        <v>0</v>
      </c>
      <c r="L36" s="15" t="n">
        <f aca="false">IF($L$8&lt;&gt;"OK","",SUMIFS(Планы!$Y$12:$Y$111,Планы!$D$12:$D$111,"Приход")-SUMIFS(Планы!$X$12:$X$111,Планы!$D$12:$D$111,"Приход"))</f>
        <v>0</v>
      </c>
      <c r="M36" s="15" t="n">
        <f aca="false">IF($L$8&lt;&gt;"OK","",SUMIFS(Планы!$Z$12:$Z$111,Планы!$D$12:$D$111,"Приход")-SUMIFS(Планы!$Y$12:$Y$111,Планы!$D$12:$D$111,"Приход"))</f>
        <v>0</v>
      </c>
      <c r="N36" s="15" t="n">
        <f aca="false">IF($L$8&lt;&gt;"OK","",SUMIFS(Планы!$AA$12:$AA$111,Планы!$D$12:$D$111,"Приход")-SUMIFS(Планы!$Z$12:$Z$111,Планы!$D$12:$D$111,"Приход"))</f>
        <v>0</v>
      </c>
    </row>
    <row r="37" customFormat="false" ht="22" hidden="false" customHeight="true" outlineLevel="0" collapsed="false">
      <c r="A37" s="1"/>
      <c r="B37" s="1" t="s">
        <v>27</v>
      </c>
      <c r="C37" s="15" t="n">
        <f aca="false">IF($L$8&lt;&gt;"OK","",SUMIFS(Планы!$P$12:$P$111,Планы!$D$12:$D$111,"Расход")-SUMIFS(Планы!$O$12:$O$111,Планы!$D$12:$D$111,"Расход"))</f>
        <v>50000</v>
      </c>
      <c r="D37" s="15" t="n">
        <f aca="false">IF($L$8&lt;&gt;"OK","",SUMIFS(Планы!$Q$12:$Q$111,Планы!$D$12:$D$111,"Расход")-SUMIFS(Планы!$P$12:$P$111,Планы!$D$12:$D$111,"Расход"))</f>
        <v>170000</v>
      </c>
      <c r="E37" s="15" t="n">
        <f aca="false">IF($L$8&lt;&gt;"OK","",SUMIFS(Планы!$R$12:$R$111,Планы!$D$12:$D$111,"Расход")-SUMIFS(Планы!$Q$12:$Q$111,Планы!$D$12:$D$111,"Расход"))</f>
        <v>0</v>
      </c>
      <c r="F37" s="15" t="n">
        <f aca="false">IF($L$8&lt;&gt;"OK","",SUMIFS(Планы!$S$12:$S$111,Планы!$D$12:$D$111,"Расход")-SUMIFS(Планы!$R$12:$R$111,Планы!$D$12:$D$111,"Расход"))</f>
        <v>80000</v>
      </c>
      <c r="G37" s="15" t="n">
        <f aca="false">IF($L$8&lt;&gt;"OK","",SUMIFS(Планы!$T$12:$T$111,Планы!$D$12:$D$111,"Расход")-SUMIFS(Планы!$S$12:$S$111,Планы!$D$12:$D$111,"Расход"))</f>
        <v>50000</v>
      </c>
      <c r="H37" s="15" t="n">
        <f aca="false">IF($L$8&lt;&gt;"OK","",SUMIFS(Планы!$U$12:$U$111,Планы!$D$12:$D$111,"Расход")-SUMIFS(Планы!$T$12:$T$111,Планы!$D$12:$D$111,"Расход"))</f>
        <v>90000</v>
      </c>
      <c r="I37" s="15" t="n">
        <f aca="false">IF($L$8&lt;&gt;"OK","",SUMIFS(Планы!$V$12:$V$111,Планы!$D$12:$D$111,"Расход")-SUMIFS(Планы!$U$12:$U$111,Планы!$D$12:$D$111,"Расход"))</f>
        <v>10000</v>
      </c>
      <c r="J37" s="15" t="n">
        <f aca="false">IF($L$8&lt;&gt;"OK","",SUMIFS(Планы!$W$12:$W$111,Планы!$D$12:$D$111,"Расход")-SUMIFS(Планы!$V$12:$V$111,Планы!$D$12:$D$111,"Расход"))</f>
        <v>0</v>
      </c>
      <c r="K37" s="15" t="n">
        <f aca="false">IF($L$8&lt;&gt;"OK","",SUMIFS(Планы!$X$12:$X$111,Планы!$D$12:$D$111,"Расход")-SUMIFS(Планы!$W$12:$W$111,Планы!$D$12:$D$111,"Расход"))</f>
        <v>0</v>
      </c>
      <c r="L37" s="15" t="n">
        <f aca="false">IF($L$8&lt;&gt;"OK","",SUMIFS(Планы!$Y$12:$Y$111,Планы!$D$12:$D$111,"Расход")-SUMIFS(Планы!$X$12:$X$111,Планы!$D$12:$D$111,"Расход"))</f>
        <v>50000</v>
      </c>
      <c r="M37" s="15" t="n">
        <f aca="false">IF($L$8&lt;&gt;"OK","",SUMIFS(Планы!$Z$12:$Z$111,Планы!$D$12:$D$111,"Расход")-SUMIFS(Планы!$Y$12:$Y$111,Планы!$D$12:$D$111,"Расход"))</f>
        <v>100000</v>
      </c>
      <c r="N37" s="15" t="n">
        <f aca="false">IF($L$8&lt;&gt;"OK","",SUMIFS(Планы!$AA$12:$AA$111,Планы!$D$12:$D$111,"Расход")-SUMIFS(Планы!$Z$12:$Z$111,Планы!$D$12:$D$111,"Расход"))</f>
        <v>0</v>
      </c>
    </row>
    <row r="38" customFormat="false" ht="22" hidden="false" customHeight="true" outlineLevel="0" collapsed="false">
      <c r="A38" s="1"/>
      <c r="B38" s="13" t="s">
        <v>28</v>
      </c>
      <c r="C38" s="14" t="n">
        <f aca="false">IF($L$8&lt;&gt;"OK","",C36-C37)</f>
        <v>210000</v>
      </c>
      <c r="D38" s="14" t="n">
        <f aca="false">IF($L$8&lt;&gt;"OK","",D36-D37)</f>
        <v>-170000</v>
      </c>
      <c r="E38" s="14" t="n">
        <f aca="false">IF($L$8&lt;&gt;"OK","",E36-E37)</f>
        <v>150000</v>
      </c>
      <c r="F38" s="14" t="n">
        <f aca="false">IF($L$8&lt;&gt;"OK","",F36-F37)</f>
        <v>-80000</v>
      </c>
      <c r="G38" s="14" t="n">
        <f aca="false">IF($L$8&lt;&gt;"OK","",G36-G37)</f>
        <v>-50000</v>
      </c>
      <c r="H38" s="14" t="n">
        <f aca="false">IF($L$8&lt;&gt;"OK","",H36-H37)</f>
        <v>-90000</v>
      </c>
      <c r="I38" s="14" t="n">
        <f aca="false">IF($L$8&lt;&gt;"OK","",I36-I37)</f>
        <v>-10000</v>
      </c>
      <c r="J38" s="14" t="n">
        <f aca="false">IF($L$8&lt;&gt;"OK","",J36-J37)</f>
        <v>0</v>
      </c>
      <c r="K38" s="14" t="n">
        <f aca="false">IF($L$8&lt;&gt;"OK","",K36-K37)</f>
        <v>0</v>
      </c>
      <c r="L38" s="14" t="n">
        <f aca="false">IF($L$8&lt;&gt;"OK","",L36-L37)</f>
        <v>-50000</v>
      </c>
      <c r="M38" s="14" t="n">
        <f aca="false">IF($L$8&lt;&gt;"OK","",M36-M37)</f>
        <v>-100000</v>
      </c>
      <c r="N38" s="14" t="n">
        <f aca="false">IF($L$8&lt;&gt;"OK","",N36-N37)</f>
        <v>0</v>
      </c>
    </row>
    <row r="39" customFormat="false" ht="22" hidden="false" customHeight="true" outlineLevel="0" collapsed="false">
      <c r="A39" s="1"/>
      <c r="B39" s="1" t="s">
        <v>29</v>
      </c>
      <c r="C39" s="15" t="n">
        <f aca="false">IF(OR($L$8&lt;&gt;"OK",C$32&gt;$L$5),"",SUMIFS(Оплаты!$D$12:$D$511,Оплаты!$C$12:$C$511,"Приход",Оплаты!$B$12:$B$511,"&gt;="&amp;(C$32),Оплаты!$B$12:$B$511,"&lt;="&amp;(MIN(C$33,$L$5)),Оплаты!$I$12:$I$511,"OK"))</f>
        <v>240000</v>
      </c>
      <c r="D39" s="15" t="n">
        <f aca="false">IF(OR($L$8&lt;&gt;"OK",D$32&gt;$L$5),"",SUMIFS(Оплаты!$D$12:$D$511,Оплаты!$C$12:$C$511,"Приход",Оплаты!$B$12:$B$511,"&gt;="&amp;(D$32),Оплаты!$B$12:$B$511,"&lt;="&amp;(MIN(D$33,$L$5)),Оплаты!$I$12:$I$511,"OK"))</f>
        <v>0</v>
      </c>
      <c r="E39" s="15" t="n">
        <f aca="false">IF(OR($L$8&lt;&gt;"OK",E$32&gt;$L$5),"",SUMIFS(Оплаты!$D$12:$D$511,Оплаты!$C$12:$C$511,"Приход",Оплаты!$B$12:$B$511,"&gt;="&amp;(E$32),Оплаты!$B$12:$B$511,"&lt;="&amp;(MIN(E$33,$L$5)),Оплаты!$I$12:$I$511,"OK"))</f>
        <v>0</v>
      </c>
      <c r="F39" s="15" t="str">
        <f aca="false">IF(OR($L$8&lt;&gt;"OK",F$32&gt;$L$5),"",SUMIFS(Оплаты!$D$12:$D$511,Оплаты!$C$12:$C$511,"Приход",Оплаты!$B$12:$B$511,"&gt;="&amp;(F$32),Оплаты!$B$12:$B$511,"&lt;="&amp;(MIN(F$33,$L$5)),Оплаты!$I$12:$I$511,"OK"))</f>
        <v/>
      </c>
      <c r="G39" s="15" t="str">
        <f aca="false">IF(OR($L$8&lt;&gt;"OK",G$32&gt;$L$5),"",SUMIFS(Оплаты!$D$12:$D$511,Оплаты!$C$12:$C$511,"Приход",Оплаты!$B$12:$B$511,"&gt;="&amp;(G$32),Оплаты!$B$12:$B$511,"&lt;="&amp;(MIN(G$33,$L$5)),Оплаты!$I$12:$I$511,"OK"))</f>
        <v/>
      </c>
      <c r="H39" s="15" t="str">
        <f aca="false">IF(OR($L$8&lt;&gt;"OK",H$32&gt;$L$5),"",SUMIFS(Оплаты!$D$12:$D$511,Оплаты!$C$12:$C$511,"Приход",Оплаты!$B$12:$B$511,"&gt;="&amp;(H$32),Оплаты!$B$12:$B$511,"&lt;="&amp;(MIN(H$33,$L$5)),Оплаты!$I$12:$I$511,"OK"))</f>
        <v/>
      </c>
      <c r="I39" s="15" t="str">
        <f aca="false">IF(OR($L$8&lt;&gt;"OK",I$32&gt;$L$5),"",SUMIFS(Оплаты!$D$12:$D$511,Оплаты!$C$12:$C$511,"Приход",Оплаты!$B$12:$B$511,"&gt;="&amp;(I$32),Оплаты!$B$12:$B$511,"&lt;="&amp;(MIN(I$33,$L$5)),Оплаты!$I$12:$I$511,"OK"))</f>
        <v/>
      </c>
      <c r="J39" s="15" t="str">
        <f aca="false">IF(OR($L$8&lt;&gt;"OK",J$32&gt;$L$5),"",SUMIFS(Оплаты!$D$12:$D$511,Оплаты!$C$12:$C$511,"Приход",Оплаты!$B$12:$B$511,"&gt;="&amp;(J$32),Оплаты!$B$12:$B$511,"&lt;="&amp;(MIN(J$33,$L$5)),Оплаты!$I$12:$I$511,"OK"))</f>
        <v/>
      </c>
      <c r="K39" s="15" t="str">
        <f aca="false">IF(OR($L$8&lt;&gt;"OK",K$32&gt;$L$5),"",SUMIFS(Оплаты!$D$12:$D$511,Оплаты!$C$12:$C$511,"Приход",Оплаты!$B$12:$B$511,"&gt;="&amp;(K$32),Оплаты!$B$12:$B$511,"&lt;="&amp;(MIN(K$33,$L$5)),Оплаты!$I$12:$I$511,"OK"))</f>
        <v/>
      </c>
      <c r="L39" s="15" t="str">
        <f aca="false">IF(OR($L$8&lt;&gt;"OK",L$32&gt;$L$5),"",SUMIFS(Оплаты!$D$12:$D$511,Оплаты!$C$12:$C$511,"Приход",Оплаты!$B$12:$B$511,"&gt;="&amp;(L$32),Оплаты!$B$12:$B$511,"&lt;="&amp;(MIN(L$33,$L$5)),Оплаты!$I$12:$I$511,"OK"))</f>
        <v/>
      </c>
      <c r="M39" s="15" t="str">
        <f aca="false">IF(OR($L$8&lt;&gt;"OK",M$32&gt;$L$5),"",SUMIFS(Оплаты!$D$12:$D$511,Оплаты!$C$12:$C$511,"Приход",Оплаты!$B$12:$B$511,"&gt;="&amp;(M$32),Оплаты!$B$12:$B$511,"&lt;="&amp;(MIN(M$33,$L$5)),Оплаты!$I$12:$I$511,"OK"))</f>
        <v/>
      </c>
      <c r="N39" s="15" t="str">
        <f aca="false">IF(OR($L$8&lt;&gt;"OK",N$32&gt;$L$5),"",SUMIFS(Оплаты!$D$12:$D$511,Оплаты!$C$12:$C$511,"Приход",Оплаты!$B$12:$B$511,"&gt;="&amp;(N$32),Оплаты!$B$12:$B$511,"&lt;="&amp;(MIN(N$33,$L$5)),Оплаты!$I$12:$I$511,"OK"))</f>
        <v/>
      </c>
    </row>
    <row r="40" customFormat="false" ht="22" hidden="false" customHeight="true" outlineLevel="0" collapsed="false">
      <c r="A40" s="1"/>
      <c r="B40" s="1" t="s">
        <v>30</v>
      </c>
      <c r="C40" s="15" t="n">
        <f aca="false">IF(OR($L$8&lt;&gt;"OK",C$32&gt;$L$5),"",SUMIFS(Оплаты!$D$12:$D$511,Оплаты!$C$12:$C$511,"Расход",Оплаты!$B$12:$B$511,"&gt;="&amp;(C$32),Оплаты!$B$12:$B$511,"&lt;="&amp;(MIN(C$33,$L$5)),Оплаты!$I$12:$I$511,"OK"))</f>
        <v>50000</v>
      </c>
      <c r="D40" s="15" t="n">
        <f aca="false">IF(OR($L$8&lt;&gt;"OK",D$32&gt;$L$5),"",SUMIFS(Оплаты!$D$12:$D$511,Оплаты!$C$12:$C$511,"Расход",Оплаты!$B$12:$B$511,"&gt;="&amp;(D$32),Оплаты!$B$12:$B$511,"&lt;="&amp;(MIN(D$33,$L$5)),Оплаты!$I$12:$I$511,"OK"))</f>
        <v>160000</v>
      </c>
      <c r="E40" s="15" t="n">
        <f aca="false">IF(OR($L$8&lt;&gt;"OK",E$32&gt;$L$5),"",SUMIFS(Оплаты!$D$12:$D$511,Оплаты!$C$12:$C$511,"Расход",Оплаты!$B$12:$B$511,"&gt;="&amp;(E$32),Оплаты!$B$12:$B$511,"&lt;="&amp;(MIN(E$33,$L$5)),Оплаты!$I$12:$I$511,"OK"))</f>
        <v>0</v>
      </c>
      <c r="F40" s="15" t="str">
        <f aca="false">IF(OR($L$8&lt;&gt;"OK",F$32&gt;$L$5),"",SUMIFS(Оплаты!$D$12:$D$511,Оплаты!$C$12:$C$511,"Расход",Оплаты!$B$12:$B$511,"&gt;="&amp;(F$32),Оплаты!$B$12:$B$511,"&lt;="&amp;(MIN(F$33,$L$5)),Оплаты!$I$12:$I$511,"OK"))</f>
        <v/>
      </c>
      <c r="G40" s="15" t="str">
        <f aca="false">IF(OR($L$8&lt;&gt;"OK",G$32&gt;$L$5),"",SUMIFS(Оплаты!$D$12:$D$511,Оплаты!$C$12:$C$511,"Расход",Оплаты!$B$12:$B$511,"&gt;="&amp;(G$32),Оплаты!$B$12:$B$511,"&lt;="&amp;(MIN(G$33,$L$5)),Оплаты!$I$12:$I$511,"OK"))</f>
        <v/>
      </c>
      <c r="H40" s="15" t="str">
        <f aca="false">IF(OR($L$8&lt;&gt;"OK",H$32&gt;$L$5),"",SUMIFS(Оплаты!$D$12:$D$511,Оплаты!$C$12:$C$511,"Расход",Оплаты!$B$12:$B$511,"&gt;="&amp;(H$32),Оплаты!$B$12:$B$511,"&lt;="&amp;(MIN(H$33,$L$5)),Оплаты!$I$12:$I$511,"OK"))</f>
        <v/>
      </c>
      <c r="I40" s="15" t="str">
        <f aca="false">IF(OR($L$8&lt;&gt;"OK",I$32&gt;$L$5),"",SUMIFS(Оплаты!$D$12:$D$511,Оплаты!$C$12:$C$511,"Расход",Оплаты!$B$12:$B$511,"&gt;="&amp;(I$32),Оплаты!$B$12:$B$511,"&lt;="&amp;(MIN(I$33,$L$5)),Оплаты!$I$12:$I$511,"OK"))</f>
        <v/>
      </c>
      <c r="J40" s="15" t="str">
        <f aca="false">IF(OR($L$8&lt;&gt;"OK",J$32&gt;$L$5),"",SUMIFS(Оплаты!$D$12:$D$511,Оплаты!$C$12:$C$511,"Расход",Оплаты!$B$12:$B$511,"&gt;="&amp;(J$32),Оплаты!$B$12:$B$511,"&lt;="&amp;(MIN(J$33,$L$5)),Оплаты!$I$12:$I$511,"OK"))</f>
        <v/>
      </c>
      <c r="K40" s="15" t="str">
        <f aca="false">IF(OR($L$8&lt;&gt;"OK",K$32&gt;$L$5),"",SUMIFS(Оплаты!$D$12:$D$511,Оплаты!$C$12:$C$511,"Расход",Оплаты!$B$12:$B$511,"&gt;="&amp;(K$32),Оплаты!$B$12:$B$511,"&lt;="&amp;(MIN(K$33,$L$5)),Оплаты!$I$12:$I$511,"OK"))</f>
        <v/>
      </c>
      <c r="L40" s="15" t="str">
        <f aca="false">IF(OR($L$8&lt;&gt;"OK",L$32&gt;$L$5),"",SUMIFS(Оплаты!$D$12:$D$511,Оплаты!$C$12:$C$511,"Расход",Оплаты!$B$12:$B$511,"&gt;="&amp;(L$32),Оплаты!$B$12:$B$511,"&lt;="&amp;(MIN(L$33,$L$5)),Оплаты!$I$12:$I$511,"OK"))</f>
        <v/>
      </c>
      <c r="M40" s="15" t="str">
        <f aca="false">IF(OR($L$8&lt;&gt;"OK",M$32&gt;$L$5),"",SUMIFS(Оплаты!$D$12:$D$511,Оплаты!$C$12:$C$511,"Расход",Оплаты!$B$12:$B$511,"&gt;="&amp;(M$32),Оплаты!$B$12:$B$511,"&lt;="&amp;(MIN(M$33,$L$5)),Оплаты!$I$12:$I$511,"OK"))</f>
        <v/>
      </c>
      <c r="N40" s="15" t="str">
        <f aca="false">IF(OR($L$8&lt;&gt;"OK",N$32&gt;$L$5),"",SUMIFS(Оплаты!$D$12:$D$511,Оплаты!$C$12:$C$511,"Расход",Оплаты!$B$12:$B$511,"&gt;="&amp;(N$32),Оплаты!$B$12:$B$511,"&lt;="&amp;(MIN(N$33,$L$5)),Оплаты!$I$12:$I$511,"OK"))</f>
        <v/>
      </c>
    </row>
    <row r="41" customFormat="false" ht="22" hidden="false" customHeight="true" outlineLevel="0" collapsed="false">
      <c r="A41" s="1"/>
      <c r="B41" s="1" t="s">
        <v>31</v>
      </c>
      <c r="C41" s="15" t="n">
        <f aca="false">IF($L$8&lt;&gt;"OK","",IF(C$33&lt;=$L$5,0,SUMIFS(Планы!$P$12:$P$111,Планы!$D$12:$D$111,"Приход")-IF(C$32&gt;$L$5,SUMIFS(Планы!$O$12:$O$111,Планы!$D$12:$D$111,"Приход"),SUMIFS(Планы!$N$12:$N$111,Планы!$D$12:$D$111,"Приход"))-SUMIFS(Оплаты!$L$12:$L$511,Оплаты!$C$12:$C$511,"Приход",Оплаты!$F$12:$F$511,"&gt;="&amp;(MAX(C$32,$L$5+1)),Оплаты!$F$12:$F$511,"&lt;="&amp;(C$33))+IF(AND($L$5+1&gt;=C$32,$L$5+1&lt;=C$33),$I$13,0)))</f>
        <v>0</v>
      </c>
      <c r="D41" s="15" t="n">
        <f aca="false">IF($L$8&lt;&gt;"OK","",IF(D$33&lt;=$L$5,0,SUMIFS(Планы!$Q$12:$Q$111,Планы!$D$12:$D$111,"Приход")-IF(D$32&gt;$L$5,SUMIFS(Планы!$P$12:$P$111,Планы!$D$12:$D$111,"Приход"),SUMIFS(Планы!$N$12:$N$111,Планы!$D$12:$D$111,"Приход"))-SUMIFS(Оплаты!$L$12:$L$511,Оплаты!$C$12:$C$511,"Приход",Оплаты!$F$12:$F$511,"&gt;="&amp;(MAX(D$32,$L$5+1)),Оплаты!$F$12:$F$511,"&lt;="&amp;(D$33))+IF(AND($L$5+1&gt;=D$32,$L$5+1&lt;=D$33),$I$13,0)))</f>
        <v>0</v>
      </c>
      <c r="E41" s="15" t="n">
        <f aca="false">IF($L$8&lt;&gt;"OK","",IF(E$33&lt;=$L$5,0,SUMIFS(Планы!$R$12:$R$111,Планы!$D$12:$D$111,"Приход")-IF(E$32&gt;$L$5,SUMIFS(Планы!$Q$12:$Q$111,Планы!$D$12:$D$111,"Приход"),SUMIFS(Планы!$N$12:$N$111,Планы!$D$12:$D$111,"Приход"))-SUMIFS(Оплаты!$L$12:$L$511,Оплаты!$C$12:$C$511,"Приход",Оплаты!$F$12:$F$511,"&gt;="&amp;(MAX(E$32,$L$5+1)),Оплаты!$F$12:$F$511,"&lt;="&amp;(E$33))+IF(AND($L$5+1&gt;=E$32,$L$5+1&lt;=E$33),$I$13,0)))</f>
        <v>170000</v>
      </c>
      <c r="F41" s="15" t="n">
        <f aca="false">IF($L$8&lt;&gt;"OK","",IF(F$33&lt;=$L$5,0,SUMIFS(Планы!$S$12:$S$111,Планы!$D$12:$D$111,"Приход")-IF(F$32&gt;$L$5,SUMIFS(Планы!$R$12:$R$111,Планы!$D$12:$D$111,"Приход"),SUMIFS(Планы!$N$12:$N$111,Планы!$D$12:$D$111,"Приход"))-SUMIFS(Оплаты!$L$12:$L$511,Оплаты!$C$12:$C$511,"Приход",Оплаты!$F$12:$F$511,"&gt;="&amp;(MAX(F$32,$L$5+1)),Оплаты!$F$12:$F$511,"&lt;="&amp;(F$33))+IF(AND($L$5+1&gt;=F$32,$L$5+1&lt;=F$33),$I$13,0)))</f>
        <v>0</v>
      </c>
      <c r="G41" s="15" t="n">
        <f aca="false">IF($L$8&lt;&gt;"OK","",IF(G$33&lt;=$L$5,0,SUMIFS(Планы!$T$12:$T$111,Планы!$D$12:$D$111,"Приход")-IF(G$32&gt;$L$5,SUMIFS(Планы!$S$12:$S$111,Планы!$D$12:$D$111,"Приход"),SUMIFS(Планы!$N$12:$N$111,Планы!$D$12:$D$111,"Приход"))-SUMIFS(Оплаты!$L$12:$L$511,Оплаты!$C$12:$C$511,"Приход",Оплаты!$F$12:$F$511,"&gt;="&amp;(MAX(G$32,$L$5+1)),Оплаты!$F$12:$F$511,"&lt;="&amp;(G$33))+IF(AND($L$5+1&gt;=G$32,$L$5+1&lt;=G$33),$I$13,0)))</f>
        <v>0</v>
      </c>
      <c r="H41" s="15" t="n">
        <f aca="false">IF($L$8&lt;&gt;"OK","",IF(H$33&lt;=$L$5,0,SUMIFS(Планы!$U$12:$U$111,Планы!$D$12:$D$111,"Приход")-IF(H$32&gt;$L$5,SUMIFS(Планы!$T$12:$T$111,Планы!$D$12:$D$111,"Приход"),SUMIFS(Планы!$N$12:$N$111,Планы!$D$12:$D$111,"Приход"))-SUMIFS(Оплаты!$L$12:$L$511,Оплаты!$C$12:$C$511,"Приход",Оплаты!$F$12:$F$511,"&gt;="&amp;(MAX(H$32,$L$5+1)),Оплаты!$F$12:$F$511,"&lt;="&amp;(H$33))+IF(AND($L$5+1&gt;=H$32,$L$5+1&lt;=H$33),$I$13,0)))</f>
        <v>0</v>
      </c>
      <c r="I41" s="15" t="n">
        <f aca="false">IF($L$8&lt;&gt;"OK","",IF(I$33&lt;=$L$5,0,SUMIFS(Планы!$V$12:$V$111,Планы!$D$12:$D$111,"Приход")-IF(I$32&gt;$L$5,SUMIFS(Планы!$U$12:$U$111,Планы!$D$12:$D$111,"Приход"),SUMIFS(Планы!$N$12:$N$111,Планы!$D$12:$D$111,"Приход"))-SUMIFS(Оплаты!$L$12:$L$511,Оплаты!$C$12:$C$511,"Приход",Оплаты!$F$12:$F$511,"&gt;="&amp;(MAX(I$32,$L$5+1)),Оплаты!$F$12:$F$511,"&lt;="&amp;(I$33))+IF(AND($L$5+1&gt;=I$32,$L$5+1&lt;=I$33),$I$13,0)))</f>
        <v>0</v>
      </c>
      <c r="J41" s="15" t="n">
        <f aca="false">IF($L$8&lt;&gt;"OK","",IF(J$33&lt;=$L$5,0,SUMIFS(Планы!$W$12:$W$111,Планы!$D$12:$D$111,"Приход")-IF(J$32&gt;$L$5,SUMIFS(Планы!$V$12:$V$111,Планы!$D$12:$D$111,"Приход"),SUMIFS(Планы!$N$12:$N$111,Планы!$D$12:$D$111,"Приход"))-SUMIFS(Оплаты!$L$12:$L$511,Оплаты!$C$12:$C$511,"Приход",Оплаты!$F$12:$F$511,"&gt;="&amp;(MAX(J$32,$L$5+1)),Оплаты!$F$12:$F$511,"&lt;="&amp;(J$33))+IF(AND($L$5+1&gt;=J$32,$L$5+1&lt;=J$33),$I$13,0)))</f>
        <v>0</v>
      </c>
      <c r="K41" s="15" t="n">
        <f aca="false">IF($L$8&lt;&gt;"OK","",IF(K$33&lt;=$L$5,0,SUMIFS(Планы!$X$12:$X$111,Планы!$D$12:$D$111,"Приход")-IF(K$32&gt;$L$5,SUMIFS(Планы!$W$12:$W$111,Планы!$D$12:$D$111,"Приход"),SUMIFS(Планы!$N$12:$N$111,Планы!$D$12:$D$111,"Приход"))-SUMIFS(Оплаты!$L$12:$L$511,Оплаты!$C$12:$C$511,"Приход",Оплаты!$F$12:$F$511,"&gt;="&amp;(MAX(K$32,$L$5+1)),Оплаты!$F$12:$F$511,"&lt;="&amp;(K$33))+IF(AND($L$5+1&gt;=K$32,$L$5+1&lt;=K$33),$I$13,0)))</f>
        <v>0</v>
      </c>
      <c r="L41" s="15" t="n">
        <f aca="false">IF($L$8&lt;&gt;"OK","",IF(L$33&lt;=$L$5,0,SUMIFS(Планы!$Y$12:$Y$111,Планы!$D$12:$D$111,"Приход")-IF(L$32&gt;$L$5,SUMIFS(Планы!$X$12:$X$111,Планы!$D$12:$D$111,"Приход"),SUMIFS(Планы!$N$12:$N$111,Планы!$D$12:$D$111,"Приход"))-SUMIFS(Оплаты!$L$12:$L$511,Оплаты!$C$12:$C$511,"Приход",Оплаты!$F$12:$F$511,"&gt;="&amp;(MAX(L$32,$L$5+1)),Оплаты!$F$12:$F$511,"&lt;="&amp;(L$33))+IF(AND($L$5+1&gt;=L$32,$L$5+1&lt;=L$33),$I$13,0)))</f>
        <v>0</v>
      </c>
      <c r="M41" s="15" t="n">
        <f aca="false">IF($L$8&lt;&gt;"OK","",IF(M$33&lt;=$L$5,0,SUMIFS(Планы!$Z$12:$Z$111,Планы!$D$12:$D$111,"Приход")-IF(M$32&gt;$L$5,SUMIFS(Планы!$Y$12:$Y$111,Планы!$D$12:$D$111,"Приход"),SUMIFS(Планы!$N$12:$N$111,Планы!$D$12:$D$111,"Приход"))-SUMIFS(Оплаты!$L$12:$L$511,Оплаты!$C$12:$C$511,"Приход",Оплаты!$F$12:$F$511,"&gt;="&amp;(MAX(M$32,$L$5+1)),Оплаты!$F$12:$F$511,"&lt;="&amp;(M$33))+IF(AND($L$5+1&gt;=M$32,$L$5+1&lt;=M$33),$I$13,0)))</f>
        <v>0</v>
      </c>
      <c r="N41" s="15" t="n">
        <f aca="false">IF($L$8&lt;&gt;"OK","",IF(N$33&lt;=$L$5,0,SUMIFS(Планы!$AA$12:$AA$111,Планы!$D$12:$D$111,"Приход")-IF(N$32&gt;$L$5,SUMIFS(Планы!$Z$12:$Z$111,Планы!$D$12:$D$111,"Приход"),SUMIFS(Планы!$N$12:$N$111,Планы!$D$12:$D$111,"Приход"))-SUMIFS(Оплаты!$L$12:$L$511,Оплаты!$C$12:$C$511,"Приход",Оплаты!$F$12:$F$511,"&gt;="&amp;(MAX(N$32,$L$5+1)),Оплаты!$F$12:$F$511,"&lt;="&amp;(N$33))+IF(AND($L$5+1&gt;=N$32,$L$5+1&lt;=N$33),$I$13,0)))</f>
        <v>0</v>
      </c>
    </row>
    <row r="42" customFormat="false" ht="22" hidden="false" customHeight="true" outlineLevel="0" collapsed="false">
      <c r="A42" s="1"/>
      <c r="B42" s="1" t="s">
        <v>32</v>
      </c>
      <c r="C42" s="15" t="n">
        <f aca="false">IF($L$8&lt;&gt;"OK","",IF(C$33&lt;=$L$5,0,SUMIFS(Планы!$P$12:$P$111,Планы!$D$12:$D$111,"Расход")-IF(C$32&gt;$L$5,SUMIFS(Планы!$O$12:$O$111,Планы!$D$12:$D$111,"Расход"),SUMIFS(Планы!$N$12:$N$111,Планы!$D$12:$D$111,"Расход"))-SUMIFS(Оплаты!$L$12:$L$511,Оплаты!$C$12:$C$511,"Расход",Оплаты!$F$12:$F$511,"&gt;="&amp;(MAX(C$32,$L$5+1)),Оплаты!$F$12:$F$511,"&lt;="&amp;(C$33))+IF(AND($L$5+1&gt;=C$32,$L$5+1&lt;=C$33),$L$13,0)))</f>
        <v>0</v>
      </c>
      <c r="D42" s="15" t="n">
        <f aca="false">IF($L$8&lt;&gt;"OK","",IF(D$33&lt;=$L$5,0,SUMIFS(Планы!$Q$12:$Q$111,Планы!$D$12:$D$111,"Расход")-IF(D$32&gt;$L$5,SUMIFS(Планы!$P$12:$P$111,Планы!$D$12:$D$111,"Расход"),SUMIFS(Планы!$N$12:$N$111,Планы!$D$12:$D$111,"Расход"))-SUMIFS(Оплаты!$L$12:$L$511,Оплаты!$C$12:$C$511,"Расход",Оплаты!$F$12:$F$511,"&gt;="&amp;(MAX(D$32,$L$5+1)),Оплаты!$F$12:$F$511,"&lt;="&amp;(D$33))+IF(AND($L$5+1&gt;=D$32,$L$5+1&lt;=D$33),$L$13,0)))</f>
        <v>0</v>
      </c>
      <c r="E42" s="15" t="n">
        <f aca="false">IF($L$8&lt;&gt;"OK","",IF(E$33&lt;=$L$5,0,SUMIFS(Планы!$R$12:$R$111,Планы!$D$12:$D$111,"Расход")-IF(E$32&gt;$L$5,SUMIFS(Планы!$Q$12:$Q$111,Планы!$D$12:$D$111,"Расход"),SUMIFS(Планы!$N$12:$N$111,Планы!$D$12:$D$111,"Расход"))-SUMIFS(Оплаты!$L$12:$L$511,Оплаты!$C$12:$C$511,"Расход",Оплаты!$F$12:$F$511,"&gt;="&amp;(MAX(E$32,$L$5+1)),Оплаты!$F$12:$F$511,"&lt;="&amp;(E$33))+IF(AND($L$5+1&gt;=E$32,$L$5+1&lt;=E$33),$L$13,0)))</f>
        <v>10000</v>
      </c>
      <c r="F42" s="15" t="n">
        <f aca="false">IF($L$8&lt;&gt;"OK","",IF(F$33&lt;=$L$5,0,SUMIFS(Планы!$S$12:$S$111,Планы!$D$12:$D$111,"Расход")-IF(F$32&gt;$L$5,SUMIFS(Планы!$R$12:$R$111,Планы!$D$12:$D$111,"Расход"),SUMIFS(Планы!$N$12:$N$111,Планы!$D$12:$D$111,"Расход"))-SUMIFS(Оплаты!$L$12:$L$511,Оплаты!$C$12:$C$511,"Расход",Оплаты!$F$12:$F$511,"&gt;="&amp;(MAX(F$32,$L$5+1)),Оплаты!$F$12:$F$511,"&lt;="&amp;(F$33))+IF(AND($L$5+1&gt;=F$32,$L$5+1&lt;=F$33),$L$13,0)))</f>
        <v>80000</v>
      </c>
      <c r="G42" s="15" t="n">
        <f aca="false">IF($L$8&lt;&gt;"OK","",IF(G$33&lt;=$L$5,0,SUMIFS(Планы!$T$12:$T$111,Планы!$D$12:$D$111,"Расход")-IF(G$32&gt;$L$5,SUMIFS(Планы!$S$12:$S$111,Планы!$D$12:$D$111,"Расход"),SUMIFS(Планы!$N$12:$N$111,Планы!$D$12:$D$111,"Расход"))-SUMIFS(Оплаты!$L$12:$L$511,Оплаты!$C$12:$C$511,"Расход",Оплаты!$F$12:$F$511,"&gt;="&amp;(MAX(G$32,$L$5+1)),Оплаты!$F$12:$F$511,"&lt;="&amp;(G$33))+IF(AND($L$5+1&gt;=G$32,$L$5+1&lt;=G$33),$L$13,0)))</f>
        <v>50000</v>
      </c>
      <c r="H42" s="15" t="n">
        <f aca="false">IF($L$8&lt;&gt;"OK","",IF(H$33&lt;=$L$5,0,SUMIFS(Планы!$U$12:$U$111,Планы!$D$12:$D$111,"Расход")-IF(H$32&gt;$L$5,SUMIFS(Планы!$T$12:$T$111,Планы!$D$12:$D$111,"Расход"),SUMIFS(Планы!$N$12:$N$111,Планы!$D$12:$D$111,"Расход"))-SUMIFS(Оплаты!$L$12:$L$511,Оплаты!$C$12:$C$511,"Расход",Оплаты!$F$12:$F$511,"&gt;="&amp;(MAX(H$32,$L$5+1)),Оплаты!$F$12:$F$511,"&lt;="&amp;(H$33))+IF(AND($L$5+1&gt;=H$32,$L$5+1&lt;=H$33),$L$13,0)))</f>
        <v>90000</v>
      </c>
      <c r="I42" s="15" t="n">
        <f aca="false">IF($L$8&lt;&gt;"OK","",IF(I$33&lt;=$L$5,0,SUMIFS(Планы!$V$12:$V$111,Планы!$D$12:$D$111,"Расход")-IF(I$32&gt;$L$5,SUMIFS(Планы!$U$12:$U$111,Планы!$D$12:$D$111,"Расход"),SUMIFS(Планы!$N$12:$N$111,Планы!$D$12:$D$111,"Расход"))-SUMIFS(Оплаты!$L$12:$L$511,Оплаты!$C$12:$C$511,"Расход",Оплаты!$F$12:$F$511,"&gt;="&amp;(MAX(I$32,$L$5+1)),Оплаты!$F$12:$F$511,"&lt;="&amp;(I$33))+IF(AND($L$5+1&gt;=I$32,$L$5+1&lt;=I$33),$L$13,0)))</f>
        <v>10000</v>
      </c>
      <c r="J42" s="15" t="n">
        <f aca="false">IF($L$8&lt;&gt;"OK","",IF(J$33&lt;=$L$5,0,SUMIFS(Планы!$W$12:$W$111,Планы!$D$12:$D$111,"Расход")-IF(J$32&gt;$L$5,SUMIFS(Планы!$V$12:$V$111,Планы!$D$12:$D$111,"Расход"),SUMIFS(Планы!$N$12:$N$111,Планы!$D$12:$D$111,"Расход"))-SUMIFS(Оплаты!$L$12:$L$511,Оплаты!$C$12:$C$511,"Расход",Оплаты!$F$12:$F$511,"&gt;="&amp;(MAX(J$32,$L$5+1)),Оплаты!$F$12:$F$511,"&lt;="&amp;(J$33))+IF(AND($L$5+1&gt;=J$32,$L$5+1&lt;=J$33),$L$13,0)))</f>
        <v>0</v>
      </c>
      <c r="K42" s="15" t="n">
        <f aca="false">IF($L$8&lt;&gt;"OK","",IF(K$33&lt;=$L$5,0,SUMIFS(Планы!$X$12:$X$111,Планы!$D$12:$D$111,"Расход")-IF(K$32&gt;$L$5,SUMIFS(Планы!$W$12:$W$111,Планы!$D$12:$D$111,"Расход"),SUMIFS(Планы!$N$12:$N$111,Планы!$D$12:$D$111,"Расход"))-SUMIFS(Оплаты!$L$12:$L$511,Оплаты!$C$12:$C$511,"Расход",Оплаты!$F$12:$F$511,"&gt;="&amp;(MAX(K$32,$L$5+1)),Оплаты!$F$12:$F$511,"&lt;="&amp;(K$33))+IF(AND($L$5+1&gt;=K$32,$L$5+1&lt;=K$33),$L$13,0)))</f>
        <v>0</v>
      </c>
      <c r="L42" s="15" t="n">
        <f aca="false">IF($L$8&lt;&gt;"OK","",IF(L$33&lt;=$L$5,0,SUMIFS(Планы!$Y$12:$Y$111,Планы!$D$12:$D$111,"Расход")-IF(L$32&gt;$L$5,SUMIFS(Планы!$X$12:$X$111,Планы!$D$12:$D$111,"Расход"),SUMIFS(Планы!$N$12:$N$111,Планы!$D$12:$D$111,"Расход"))-SUMIFS(Оплаты!$L$12:$L$511,Оплаты!$C$12:$C$511,"Расход",Оплаты!$F$12:$F$511,"&gt;="&amp;(MAX(L$32,$L$5+1)),Оплаты!$F$12:$F$511,"&lt;="&amp;(L$33))+IF(AND($L$5+1&gt;=L$32,$L$5+1&lt;=L$33),$L$13,0)))</f>
        <v>50000</v>
      </c>
      <c r="M42" s="15" t="n">
        <f aca="false">IF($L$8&lt;&gt;"OK","",IF(M$33&lt;=$L$5,0,SUMIFS(Планы!$Z$12:$Z$111,Планы!$D$12:$D$111,"Расход")-IF(M$32&gt;$L$5,SUMIFS(Планы!$Y$12:$Y$111,Планы!$D$12:$D$111,"Расход"),SUMIFS(Планы!$N$12:$N$111,Планы!$D$12:$D$111,"Расход"))-SUMIFS(Оплаты!$L$12:$L$511,Оплаты!$C$12:$C$511,"Расход",Оплаты!$F$12:$F$511,"&gt;="&amp;(MAX(M$32,$L$5+1)),Оплаты!$F$12:$F$511,"&lt;="&amp;(M$33))+IF(AND($L$5+1&gt;=M$32,$L$5+1&lt;=M$33),$L$13,0)))</f>
        <v>100000</v>
      </c>
      <c r="N42" s="15" t="n">
        <f aca="false">IF($L$8&lt;&gt;"OK","",IF(N$33&lt;=$L$5,0,SUMIFS(Планы!$AA$12:$AA$111,Планы!$D$12:$D$111,"Расход")-IF(N$32&gt;$L$5,SUMIFS(Планы!$Z$12:$Z$111,Планы!$D$12:$D$111,"Расход"),SUMIFS(Планы!$N$12:$N$111,Планы!$D$12:$D$111,"Расход"))-SUMIFS(Оплаты!$L$12:$L$511,Оплаты!$C$12:$C$511,"Расход",Оплаты!$F$12:$F$511,"&gt;="&amp;(MAX(N$32,$L$5+1)),Оплаты!$F$12:$F$511,"&lt;="&amp;(N$33))+IF(AND($L$5+1&gt;=N$32,$L$5+1&lt;=N$33),$L$13,0)))</f>
        <v>0</v>
      </c>
    </row>
    <row r="43" customFormat="false" ht="22" hidden="false" customHeight="true" outlineLevel="0" collapsed="false">
      <c r="A43" s="1"/>
      <c r="B43" s="13" t="s">
        <v>33</v>
      </c>
      <c r="C43" s="14" t="n">
        <f aca="false">IF($L$8&lt;&gt;"OK","",SUM(C39,C41)-SUM(C40,C42))</f>
        <v>190000</v>
      </c>
      <c r="D43" s="14" t="n">
        <f aca="false">IF($L$8&lt;&gt;"OK","",SUM(D39,D41)-SUM(D40,D42))</f>
        <v>-160000</v>
      </c>
      <c r="E43" s="14" t="n">
        <f aca="false">IF($L$8&lt;&gt;"OK","",SUM(E39,E41)-SUM(E40,E42))</f>
        <v>160000</v>
      </c>
      <c r="F43" s="14" t="n">
        <f aca="false">IF($L$8&lt;&gt;"OK","",SUM(F39,F41)-SUM(F40,F42))</f>
        <v>-80000</v>
      </c>
      <c r="G43" s="14" t="n">
        <f aca="false">IF($L$8&lt;&gt;"OK","",SUM(G39,G41)-SUM(G40,G42))</f>
        <v>-50000</v>
      </c>
      <c r="H43" s="14" t="n">
        <f aca="false">IF($L$8&lt;&gt;"OK","",SUM(H39,H41)-SUM(H40,H42))</f>
        <v>-90000</v>
      </c>
      <c r="I43" s="14" t="n">
        <f aca="false">IF($L$8&lt;&gt;"OK","",SUM(I39,I41)-SUM(I40,I42))</f>
        <v>-10000</v>
      </c>
      <c r="J43" s="14" t="n">
        <f aca="false">IF($L$8&lt;&gt;"OK","",SUM(J39,J41)-SUM(J40,J42))</f>
        <v>0</v>
      </c>
      <c r="K43" s="14" t="n">
        <f aca="false">IF($L$8&lt;&gt;"OK","",SUM(K39,K41)-SUM(K40,K42))</f>
        <v>0</v>
      </c>
      <c r="L43" s="14" t="n">
        <f aca="false">IF($L$8&lt;&gt;"OK","",SUM(L39,L41)-SUM(L40,L42))</f>
        <v>-50000</v>
      </c>
      <c r="M43" s="14" t="n">
        <f aca="false">IF($L$8&lt;&gt;"OK","",SUM(M39,M41)-SUM(M40,M42))</f>
        <v>-100000</v>
      </c>
      <c r="N43" s="14" t="n">
        <f aca="false">IF($L$8&lt;&gt;"OK","",SUM(N39,N41)-SUM(N40,N42))</f>
        <v>0</v>
      </c>
    </row>
    <row r="44" customFormat="false" ht="22" hidden="false" customHeight="true" outlineLevel="0" collapsed="false">
      <c r="A44" s="1"/>
      <c r="B44" s="16" t="s">
        <v>34</v>
      </c>
      <c r="C44" s="17" t="n">
        <f aca="false">IF($L$8&lt;&gt;"OK","",C35+C43)</f>
        <v>440000</v>
      </c>
      <c r="D44" s="17" t="n">
        <f aca="false">IF($L$8&lt;&gt;"OK","",D35+D43)</f>
        <v>280000</v>
      </c>
      <c r="E44" s="17" t="n">
        <f aca="false">IF($L$8&lt;&gt;"OK","",E35+E43)</f>
        <v>440000</v>
      </c>
      <c r="F44" s="17" t="n">
        <f aca="false">IF($L$8&lt;&gt;"OK","",F35+F43)</f>
        <v>360000</v>
      </c>
      <c r="G44" s="17" t="n">
        <f aca="false">IF($L$8&lt;&gt;"OK","",G35+G43)</f>
        <v>310000</v>
      </c>
      <c r="H44" s="17" t="n">
        <f aca="false">IF($L$8&lt;&gt;"OK","",H35+H43)</f>
        <v>220000</v>
      </c>
      <c r="I44" s="17" t="n">
        <f aca="false">IF($L$8&lt;&gt;"OK","",I35+I43)</f>
        <v>210000</v>
      </c>
      <c r="J44" s="17" t="n">
        <f aca="false">IF($L$8&lt;&gt;"OK","",J35+J43)</f>
        <v>210000</v>
      </c>
      <c r="K44" s="17" t="n">
        <f aca="false">IF($L$8&lt;&gt;"OK","",K35+K43)</f>
        <v>210000</v>
      </c>
      <c r="L44" s="17" t="n">
        <f aca="false">IF($L$8&lt;&gt;"OK","",L35+L43)</f>
        <v>160000</v>
      </c>
      <c r="M44" s="17" t="n">
        <f aca="false">IF($L$8&lt;&gt;"OK","",M35+M43)</f>
        <v>60000</v>
      </c>
      <c r="N44" s="17" t="n">
        <f aca="false">IF($L$8&lt;&gt;"OK","",N35+N43)</f>
        <v>60000</v>
      </c>
    </row>
    <row r="45" customFormat="false" ht="22" hidden="false" customHeight="true" outlineLevel="0" collapsed="false">
      <c r="A45" s="1"/>
      <c r="B45" s="1" t="s">
        <v>35</v>
      </c>
      <c r="C45" s="15" t="n">
        <f aca="false">IF($L$8&lt;&gt;"OK","",MAX(0,$L$6-C44))</f>
        <v>0</v>
      </c>
      <c r="D45" s="15" t="n">
        <f aca="false">IF($L$8&lt;&gt;"OK","",MAX(0,$L$6-D44))</f>
        <v>0</v>
      </c>
      <c r="E45" s="15" t="n">
        <f aca="false">IF($L$8&lt;&gt;"OK","",MAX(0,$L$6-E44))</f>
        <v>0</v>
      </c>
      <c r="F45" s="15" t="n">
        <f aca="false">IF($L$8&lt;&gt;"OK","",MAX(0,$L$6-F44))</f>
        <v>0</v>
      </c>
      <c r="G45" s="15" t="n">
        <f aca="false">IF($L$8&lt;&gt;"OK","",MAX(0,$L$6-G44))</f>
        <v>0</v>
      </c>
      <c r="H45" s="15" t="n">
        <f aca="false">IF($L$8&lt;&gt;"OK","",MAX(0,$L$6-H44))</f>
        <v>0</v>
      </c>
      <c r="I45" s="15" t="n">
        <f aca="false">IF($L$8&lt;&gt;"OK","",MAX(0,$L$6-I44))</f>
        <v>0</v>
      </c>
      <c r="J45" s="15" t="n">
        <f aca="false">IF($L$8&lt;&gt;"OK","",MAX(0,$L$6-J44))</f>
        <v>0</v>
      </c>
      <c r="K45" s="15" t="n">
        <f aca="false">IF($L$8&lt;&gt;"OK","",MAX(0,$L$6-K44))</f>
        <v>0</v>
      </c>
      <c r="L45" s="15" t="n">
        <f aca="false">IF($L$8&lt;&gt;"OK","",MAX(0,$L$6-L44))</f>
        <v>0</v>
      </c>
      <c r="M45" s="15" t="n">
        <f aca="false">IF($L$8&lt;&gt;"OK","",MAX(0,$L$6-M44))</f>
        <v>0</v>
      </c>
      <c r="N45" s="15" t="n">
        <f aca="false">IF($L$8&lt;&gt;"OK","",MAX(0,$L$6-N44))</f>
        <v>0</v>
      </c>
    </row>
    <row r="46" customFormat="false" ht="22" hidden="false" customHeight="true" outlineLevel="0" collapsed="false">
      <c r="A46" s="1"/>
      <c r="B46" s="1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customFormat="false" ht="22" hidden="false" customHeight="true" outlineLevel="0" collapsed="false">
      <c r="A47" s="1"/>
      <c r="B47" s="13" t="s">
        <v>36</v>
      </c>
      <c r="C47" s="14" t="n">
        <f aca="false">IF($L$8&lt;&gt;"OK","",$F$6+SUMIFS(Планы!$P$12:$P$111,Планы!$D$12:$D$111,"Приход")-SUMIFS(Планы!$P$12:$P$111,Планы!$D$12:$D$111,"Расход"))</f>
        <v>460000</v>
      </c>
      <c r="D47" s="14" t="n">
        <f aca="false">IF($L$8&lt;&gt;"OK","",$F$6+SUMIFS(Планы!$Q$12:$Q$111,Планы!$D$12:$D$111,"Приход")-SUMIFS(Планы!$Q$12:$Q$111,Планы!$D$12:$D$111,"Расход"))</f>
        <v>290000</v>
      </c>
      <c r="E47" s="14" t="n">
        <f aca="false">IF($L$8&lt;&gt;"OK","",$F$6+SUMIFS(Планы!$R$12:$R$111,Планы!$D$12:$D$111,"Приход")-SUMIFS(Планы!$R$12:$R$111,Планы!$D$12:$D$111,"Расход"))</f>
        <v>440000</v>
      </c>
      <c r="F47" s="14" t="n">
        <f aca="false">IF($L$8&lt;&gt;"OK","",$F$6+SUMIFS(Планы!$S$12:$S$111,Планы!$D$12:$D$111,"Приход")-SUMIFS(Планы!$S$12:$S$111,Планы!$D$12:$D$111,"Расход"))</f>
        <v>360000</v>
      </c>
      <c r="G47" s="14" t="n">
        <f aca="false">IF($L$8&lt;&gt;"OK","",$F$6+SUMIFS(Планы!$T$12:$T$111,Планы!$D$12:$D$111,"Приход")-SUMIFS(Планы!$T$12:$T$111,Планы!$D$12:$D$111,"Расход"))</f>
        <v>310000</v>
      </c>
      <c r="H47" s="14" t="n">
        <f aca="false">IF($L$8&lt;&gt;"OK","",$F$6+SUMIFS(Планы!$U$12:$U$111,Планы!$D$12:$D$111,"Приход")-SUMIFS(Планы!$U$12:$U$111,Планы!$D$12:$D$111,"Расход"))</f>
        <v>220000</v>
      </c>
      <c r="I47" s="14" t="n">
        <f aca="false">IF($L$8&lt;&gt;"OK","",$F$6+SUMIFS(Планы!$V$12:$V$111,Планы!$D$12:$D$111,"Приход")-SUMIFS(Планы!$V$12:$V$111,Планы!$D$12:$D$111,"Расход"))</f>
        <v>210000</v>
      </c>
      <c r="J47" s="14" t="n">
        <f aca="false">IF($L$8&lt;&gt;"OK","",$F$6+SUMIFS(Планы!$W$12:$W$111,Планы!$D$12:$D$111,"Приход")-SUMIFS(Планы!$W$12:$W$111,Планы!$D$12:$D$111,"Расход"))</f>
        <v>210000</v>
      </c>
      <c r="K47" s="14" t="n">
        <f aca="false">IF($L$8&lt;&gt;"OK","",$F$6+SUMIFS(Планы!$X$12:$X$111,Планы!$D$12:$D$111,"Приход")-SUMIFS(Планы!$X$12:$X$111,Планы!$D$12:$D$111,"Расход"))</f>
        <v>210000</v>
      </c>
      <c r="L47" s="14" t="n">
        <f aca="false">IF($L$8&lt;&gt;"OK","",$F$6+SUMIFS(Планы!$Y$12:$Y$111,Планы!$D$12:$D$111,"Приход")-SUMIFS(Планы!$Y$12:$Y$111,Планы!$D$12:$D$111,"Расход"))</f>
        <v>160000</v>
      </c>
      <c r="M47" s="14" t="n">
        <f aca="false">IF($L$8&lt;&gt;"OK","",$F$6+SUMIFS(Планы!$Z$12:$Z$111,Планы!$D$12:$D$111,"Приход")-SUMIFS(Планы!$Z$12:$Z$111,Планы!$D$12:$D$111,"Расход"))</f>
        <v>60000</v>
      </c>
      <c r="N47" s="14" t="n">
        <f aca="false">IF($L$8&lt;&gt;"OK","",$F$6+SUMIFS(Планы!$AA$12:$AA$111,Планы!$D$12:$D$111,"Приход")-SUMIFS(Планы!$AA$12:$AA$111,Планы!$D$12:$D$111,"Расход"))</f>
        <v>60000</v>
      </c>
    </row>
    <row r="48" customFormat="false" ht="22" hidden="false" customHeight="true" outlineLevel="0" collapsed="false">
      <c r="A48" s="1"/>
      <c r="B48" s="1" t="s">
        <v>37</v>
      </c>
      <c r="C48" s="15" t="n">
        <f aca="false">IF(OR($L$8&lt;&gt;"OK",C$32&gt;$L$5),"",$F$6+SUMIFS(Оплаты!$D$12:$D$511,Оплаты!$C$12:$C$511,"Приход",Оплаты!$B$12:$B$511,"&gt;="&amp;($C$6),Оплаты!$B$12:$B$511,"&lt;="&amp;(MIN(C$33,$L$5)),Оплаты!$I$12:$I$511,"OK")-SUMIFS(Оплаты!$D$12:$D$511,Оплаты!$C$12:$C$511,"Расход",Оплаты!$B$12:$B$511,"&gt;="&amp;($C$6),Оплаты!$B$12:$B$511,"&lt;="&amp;(MIN(C$33,$L$5)),Оплаты!$I$12:$I$511,"OK"))</f>
        <v>440000</v>
      </c>
      <c r="D48" s="15" t="n">
        <f aca="false">IF(OR($L$8&lt;&gt;"OK",D$32&gt;$L$5),"",$F$6+SUMIFS(Оплаты!$D$12:$D$511,Оплаты!$C$12:$C$511,"Приход",Оплаты!$B$12:$B$511,"&gt;="&amp;($C$6),Оплаты!$B$12:$B$511,"&lt;="&amp;(MIN(D$33,$L$5)),Оплаты!$I$12:$I$511,"OK")-SUMIFS(Оплаты!$D$12:$D$511,Оплаты!$C$12:$C$511,"Расход",Оплаты!$B$12:$B$511,"&gt;="&amp;($C$6),Оплаты!$B$12:$B$511,"&lt;="&amp;(MIN(D$33,$L$5)),Оплаты!$I$12:$I$511,"OK"))</f>
        <v>280000</v>
      </c>
      <c r="E48" s="15" t="n">
        <f aca="false">IF(OR($L$8&lt;&gt;"OK",E$32&gt;$L$5),"",$F$6+SUMIFS(Оплаты!$D$12:$D$511,Оплаты!$C$12:$C$511,"Приход",Оплаты!$B$12:$B$511,"&gt;="&amp;($C$6),Оплаты!$B$12:$B$511,"&lt;="&amp;(MIN(E$33,$L$5)),Оплаты!$I$12:$I$511,"OK")-SUMIFS(Оплаты!$D$12:$D$511,Оплаты!$C$12:$C$511,"Расход",Оплаты!$B$12:$B$511,"&gt;="&amp;($C$6),Оплаты!$B$12:$B$511,"&lt;="&amp;(MIN(E$33,$L$5)),Оплаты!$I$12:$I$511,"OK"))</f>
        <v>280000</v>
      </c>
      <c r="F48" s="15" t="str">
        <f aca="false">IF(OR($L$8&lt;&gt;"OK",F$32&gt;$L$5),"",$F$6+SUMIFS(Оплаты!$D$12:$D$511,Оплаты!$C$12:$C$511,"Приход",Оплаты!$B$12:$B$511,"&gt;="&amp;($C$6),Оплаты!$B$12:$B$511,"&lt;="&amp;(MIN(F$33,$L$5)),Оплаты!$I$12:$I$511,"OK")-SUMIFS(Оплаты!$D$12:$D$511,Оплаты!$C$12:$C$511,"Расход",Оплаты!$B$12:$B$511,"&gt;="&amp;($C$6),Оплаты!$B$12:$B$511,"&lt;="&amp;(MIN(F$33,$L$5)),Оплаты!$I$12:$I$511,"OK"))</f>
        <v/>
      </c>
      <c r="G48" s="15" t="str">
        <f aca="false">IF(OR($L$8&lt;&gt;"OK",G$32&gt;$L$5),"",$F$6+SUMIFS(Оплаты!$D$12:$D$511,Оплаты!$C$12:$C$511,"Приход",Оплаты!$B$12:$B$511,"&gt;="&amp;($C$6),Оплаты!$B$12:$B$511,"&lt;="&amp;(MIN(G$33,$L$5)),Оплаты!$I$12:$I$511,"OK")-SUMIFS(Оплаты!$D$12:$D$511,Оплаты!$C$12:$C$511,"Расход",Оплаты!$B$12:$B$511,"&gt;="&amp;($C$6),Оплаты!$B$12:$B$511,"&lt;="&amp;(MIN(G$33,$L$5)),Оплаты!$I$12:$I$511,"OK"))</f>
        <v/>
      </c>
      <c r="H48" s="15" t="str">
        <f aca="false">IF(OR($L$8&lt;&gt;"OK",H$32&gt;$L$5),"",$F$6+SUMIFS(Оплаты!$D$12:$D$511,Оплаты!$C$12:$C$511,"Приход",Оплаты!$B$12:$B$511,"&gt;="&amp;($C$6),Оплаты!$B$12:$B$511,"&lt;="&amp;(MIN(H$33,$L$5)),Оплаты!$I$12:$I$511,"OK")-SUMIFS(Оплаты!$D$12:$D$511,Оплаты!$C$12:$C$511,"Расход",Оплаты!$B$12:$B$511,"&gt;="&amp;($C$6),Оплаты!$B$12:$B$511,"&lt;="&amp;(MIN(H$33,$L$5)),Оплаты!$I$12:$I$511,"OK"))</f>
        <v/>
      </c>
      <c r="I48" s="15" t="str">
        <f aca="false">IF(OR($L$8&lt;&gt;"OK",I$32&gt;$L$5),"",$F$6+SUMIFS(Оплаты!$D$12:$D$511,Оплаты!$C$12:$C$511,"Приход",Оплаты!$B$12:$B$511,"&gt;="&amp;($C$6),Оплаты!$B$12:$B$511,"&lt;="&amp;(MIN(I$33,$L$5)),Оплаты!$I$12:$I$511,"OK")-SUMIFS(Оплаты!$D$12:$D$511,Оплаты!$C$12:$C$511,"Расход",Оплаты!$B$12:$B$511,"&gt;="&amp;($C$6),Оплаты!$B$12:$B$511,"&lt;="&amp;(MIN(I$33,$L$5)),Оплаты!$I$12:$I$511,"OK"))</f>
        <v/>
      </c>
      <c r="J48" s="15" t="str">
        <f aca="false">IF(OR($L$8&lt;&gt;"OK",J$32&gt;$L$5),"",$F$6+SUMIFS(Оплаты!$D$12:$D$511,Оплаты!$C$12:$C$511,"Приход",Оплаты!$B$12:$B$511,"&gt;="&amp;($C$6),Оплаты!$B$12:$B$511,"&lt;="&amp;(MIN(J$33,$L$5)),Оплаты!$I$12:$I$511,"OK")-SUMIFS(Оплаты!$D$12:$D$511,Оплаты!$C$12:$C$511,"Расход",Оплаты!$B$12:$B$511,"&gt;="&amp;($C$6),Оплаты!$B$12:$B$511,"&lt;="&amp;(MIN(J$33,$L$5)),Оплаты!$I$12:$I$511,"OK"))</f>
        <v/>
      </c>
      <c r="K48" s="15" t="str">
        <f aca="false">IF(OR($L$8&lt;&gt;"OK",K$32&gt;$L$5),"",$F$6+SUMIFS(Оплаты!$D$12:$D$511,Оплаты!$C$12:$C$511,"Приход",Оплаты!$B$12:$B$511,"&gt;="&amp;($C$6),Оплаты!$B$12:$B$511,"&lt;="&amp;(MIN(K$33,$L$5)),Оплаты!$I$12:$I$511,"OK")-SUMIFS(Оплаты!$D$12:$D$511,Оплаты!$C$12:$C$511,"Расход",Оплаты!$B$12:$B$511,"&gt;="&amp;($C$6),Оплаты!$B$12:$B$511,"&lt;="&amp;(MIN(K$33,$L$5)),Оплаты!$I$12:$I$511,"OK"))</f>
        <v/>
      </c>
      <c r="L48" s="15" t="str">
        <f aca="false">IF(OR($L$8&lt;&gt;"OK",L$32&gt;$L$5),"",$F$6+SUMIFS(Оплаты!$D$12:$D$511,Оплаты!$C$12:$C$511,"Приход",Оплаты!$B$12:$B$511,"&gt;="&amp;($C$6),Оплаты!$B$12:$B$511,"&lt;="&amp;(MIN(L$33,$L$5)),Оплаты!$I$12:$I$511,"OK")-SUMIFS(Оплаты!$D$12:$D$511,Оплаты!$C$12:$C$511,"Расход",Оплаты!$B$12:$B$511,"&gt;="&amp;($C$6),Оплаты!$B$12:$B$511,"&lt;="&amp;(MIN(L$33,$L$5)),Оплаты!$I$12:$I$511,"OK"))</f>
        <v/>
      </c>
      <c r="M48" s="15" t="str">
        <f aca="false">IF(OR($L$8&lt;&gt;"OK",M$32&gt;$L$5),"",$F$6+SUMIFS(Оплаты!$D$12:$D$511,Оплаты!$C$12:$C$511,"Приход",Оплаты!$B$12:$B$511,"&gt;="&amp;($C$6),Оплаты!$B$12:$B$511,"&lt;="&amp;(MIN(M$33,$L$5)),Оплаты!$I$12:$I$511,"OK")-SUMIFS(Оплаты!$D$12:$D$511,Оплаты!$C$12:$C$511,"Расход",Оплаты!$B$12:$B$511,"&gt;="&amp;($C$6),Оплаты!$B$12:$B$511,"&lt;="&amp;(MIN(M$33,$L$5)),Оплаты!$I$12:$I$511,"OK"))</f>
        <v/>
      </c>
      <c r="N48" s="15" t="str">
        <f aca="false">IF(OR($L$8&lt;&gt;"OK",N$32&gt;$L$5),"",$F$6+SUMIFS(Оплаты!$D$12:$D$511,Оплаты!$C$12:$C$511,"Приход",Оплаты!$B$12:$B$511,"&gt;="&amp;($C$6),Оплаты!$B$12:$B$511,"&lt;="&amp;(MIN(N$33,$L$5)),Оплаты!$I$12:$I$511,"OK")-SUMIFS(Оплаты!$D$12:$D$511,Оплаты!$C$12:$C$511,"Расход",Оплаты!$B$12:$B$511,"&gt;="&amp;($C$6),Оплаты!$B$12:$B$511,"&lt;="&amp;(MIN(N$33,$L$5)),Оплаты!$I$12:$I$511,"OK"))</f>
        <v/>
      </c>
    </row>
    <row r="49" customFormat="false" ht="22" hidden="false" customHeight="true" outlineLevel="0" collapsed="false">
      <c r="A49" s="1"/>
      <c r="B49" s="1" t="s">
        <v>38</v>
      </c>
      <c r="C49" s="15" t="n">
        <f aca="false">IF(OR($L$8&lt;&gt;"OK",C$32&gt;$L$5),"",C48-($F$6+IF(C$33&gt;$L$5,SUMIFS(Планы!$N$12:$N$111,Планы!$D$12:$D$111,"Приход")-SUMIFS(Планы!$N$12:$N$111,Планы!$D$12:$D$111,"Расход"),SUMIFS(Планы!$P$12:$P$111,Планы!$D$12:$D$111,"Приход")-SUMIFS(Планы!$P$12:$P$111,Планы!$D$12:$D$111,"Расход"))))</f>
        <v>-20000</v>
      </c>
      <c r="D49" s="15" t="n">
        <f aca="false">IF(OR($L$8&lt;&gt;"OK",D$32&gt;$L$5),"",D48-($F$6+IF(D$33&gt;$L$5,SUMIFS(Планы!$N$12:$N$111,Планы!$D$12:$D$111,"Приход")-SUMIFS(Планы!$N$12:$N$111,Планы!$D$12:$D$111,"Расход"),SUMIFS(Планы!$Q$12:$Q$111,Планы!$D$12:$D$111,"Приход")-SUMIFS(Планы!$Q$12:$Q$111,Планы!$D$12:$D$111,"Расход"))))</f>
        <v>-10000</v>
      </c>
      <c r="E49" s="15" t="n">
        <f aca="false">IF(OR($L$8&lt;&gt;"OK",E$32&gt;$L$5),"",E48-($F$6+IF(E$33&gt;$L$5,SUMIFS(Планы!$N$12:$N$111,Планы!$D$12:$D$111,"Приход")-SUMIFS(Планы!$N$12:$N$111,Планы!$D$12:$D$111,"Расход"),SUMIFS(Планы!$R$12:$R$111,Планы!$D$12:$D$111,"Приход")-SUMIFS(Планы!$R$12:$R$111,Планы!$D$12:$D$111,"Расход"))))</f>
        <v>-10000</v>
      </c>
      <c r="F49" s="15" t="str">
        <f aca="false">IF(OR($L$8&lt;&gt;"OK",F$32&gt;$L$5),"",F48-($F$6+IF(F$33&gt;$L$5,SUMIFS(Планы!$N$12:$N$111,Планы!$D$12:$D$111,"Приход")-SUMIFS(Планы!$N$12:$N$111,Планы!$D$12:$D$111,"Расход"),SUMIFS(Планы!$S$12:$S$111,Планы!$D$12:$D$111,"Приход")-SUMIFS(Планы!$S$12:$S$111,Планы!$D$12:$D$111,"Расход"))))</f>
        <v/>
      </c>
      <c r="G49" s="15" t="str">
        <f aca="false">IF(OR($L$8&lt;&gt;"OK",G$32&gt;$L$5),"",G48-($F$6+IF(G$33&gt;$L$5,SUMIFS(Планы!$N$12:$N$111,Планы!$D$12:$D$111,"Приход")-SUMIFS(Планы!$N$12:$N$111,Планы!$D$12:$D$111,"Расход"),SUMIFS(Планы!$T$12:$T$111,Планы!$D$12:$D$111,"Приход")-SUMIFS(Планы!$T$12:$T$111,Планы!$D$12:$D$111,"Расход"))))</f>
        <v/>
      </c>
      <c r="H49" s="15" t="str">
        <f aca="false">IF(OR($L$8&lt;&gt;"OK",H$32&gt;$L$5),"",H48-($F$6+IF(H$33&gt;$L$5,SUMIFS(Планы!$N$12:$N$111,Планы!$D$12:$D$111,"Приход")-SUMIFS(Планы!$N$12:$N$111,Планы!$D$12:$D$111,"Расход"),SUMIFS(Планы!$U$12:$U$111,Планы!$D$12:$D$111,"Приход")-SUMIFS(Планы!$U$12:$U$111,Планы!$D$12:$D$111,"Расход"))))</f>
        <v/>
      </c>
      <c r="I49" s="15" t="str">
        <f aca="false">IF(OR($L$8&lt;&gt;"OK",I$32&gt;$L$5),"",I48-($F$6+IF(I$33&gt;$L$5,SUMIFS(Планы!$N$12:$N$111,Планы!$D$12:$D$111,"Приход")-SUMIFS(Планы!$N$12:$N$111,Планы!$D$12:$D$111,"Расход"),SUMIFS(Планы!$V$12:$V$111,Планы!$D$12:$D$111,"Приход")-SUMIFS(Планы!$V$12:$V$111,Планы!$D$12:$D$111,"Расход"))))</f>
        <v/>
      </c>
      <c r="J49" s="15" t="str">
        <f aca="false">IF(OR($L$8&lt;&gt;"OK",J$32&gt;$L$5),"",J48-($F$6+IF(J$33&gt;$L$5,SUMIFS(Планы!$N$12:$N$111,Планы!$D$12:$D$111,"Приход")-SUMIFS(Планы!$N$12:$N$111,Планы!$D$12:$D$111,"Расход"),SUMIFS(Планы!$W$12:$W$111,Планы!$D$12:$D$111,"Приход")-SUMIFS(Планы!$W$12:$W$111,Планы!$D$12:$D$111,"Расход"))))</f>
        <v/>
      </c>
      <c r="K49" s="15" t="str">
        <f aca="false">IF(OR($L$8&lt;&gt;"OK",K$32&gt;$L$5),"",K48-($F$6+IF(K$33&gt;$L$5,SUMIFS(Планы!$N$12:$N$111,Планы!$D$12:$D$111,"Приход")-SUMIFS(Планы!$N$12:$N$111,Планы!$D$12:$D$111,"Расход"),SUMIFS(Планы!$X$12:$X$111,Планы!$D$12:$D$111,"Приход")-SUMIFS(Планы!$X$12:$X$111,Планы!$D$12:$D$111,"Расход"))))</f>
        <v/>
      </c>
      <c r="L49" s="15" t="str">
        <f aca="false">IF(OR($L$8&lt;&gt;"OK",L$32&gt;$L$5),"",L48-($F$6+IF(L$33&gt;$L$5,SUMIFS(Планы!$N$12:$N$111,Планы!$D$12:$D$111,"Приход")-SUMIFS(Планы!$N$12:$N$111,Планы!$D$12:$D$111,"Расход"),SUMIFS(Планы!$Y$12:$Y$111,Планы!$D$12:$D$111,"Приход")-SUMIFS(Планы!$Y$12:$Y$111,Планы!$D$12:$D$111,"Расход"))))</f>
        <v/>
      </c>
      <c r="M49" s="15" t="str">
        <f aca="false">IF(OR($L$8&lt;&gt;"OK",M$32&gt;$L$5),"",M48-($F$6+IF(M$33&gt;$L$5,SUMIFS(Планы!$N$12:$N$111,Планы!$D$12:$D$111,"Приход")-SUMIFS(Планы!$N$12:$N$111,Планы!$D$12:$D$111,"Расход"),SUMIFS(Планы!$Z$12:$Z$111,Планы!$D$12:$D$111,"Приход")-SUMIFS(Планы!$Z$12:$Z$111,Планы!$D$12:$D$111,"Расход"))))</f>
        <v/>
      </c>
      <c r="N49" s="15" t="str">
        <f aca="false">IF(OR($L$8&lt;&gt;"OK",N$32&gt;$L$5),"",N48-($F$6+IF(N$33&gt;$L$5,SUMIFS(Планы!$N$12:$N$111,Планы!$D$12:$D$111,"Приход")-SUMIFS(Планы!$N$12:$N$111,Планы!$D$12:$D$111,"Расход"),SUMIFS(Планы!$AA$12:$AA$111,Планы!$D$12:$D$111,"Приход")-SUMIFS(Планы!$AA$12:$AA$111,Планы!$D$12:$D$111,"Расход"))))</f>
        <v/>
      </c>
    </row>
    <row r="50" customFormat="false" ht="22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customFormat="false" ht="22" hidden="false" customHeight="true" outlineLevel="0" collapsed="false">
      <c r="A51" s="1"/>
      <c r="B51" s="9" t="s">
        <v>39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customFormat="false" ht="22" hidden="false" customHeight="true" outlineLevel="0" collapsed="false">
      <c r="A52" s="1"/>
      <c r="B52" s="9" t="s">
        <v>40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customFormat="false" ht="22" hidden="false" customHeight="true" outlineLevel="0" collapsed="false">
      <c r="A53" s="1"/>
      <c r="B53" s="9" t="s">
        <v>41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customFormat="false" ht="22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customFormat="false" ht="22" hidden="false" customHeight="true" outlineLevel="0" collapsed="false">
      <c r="A55" s="1"/>
      <c r="B55" s="1" t="s">
        <v>42</v>
      </c>
      <c r="C55" s="1" t="str">
        <f aca="false">COUNTA(Планы!$A$12:$A$111)&amp;" / 100"</f>
        <v>8 / 100</v>
      </c>
      <c r="D55" s="1"/>
      <c r="E55" s="1" t="s">
        <v>43</v>
      </c>
      <c r="F55" s="1" t="str">
        <f aca="false">COUNTA(Оплаты!$A$12:$A$511)&amp;" / 500"</f>
        <v>6 / 500</v>
      </c>
      <c r="G55" s="1"/>
      <c r="H55" s="1" t="s">
        <v>44</v>
      </c>
      <c r="I55" s="15" t="n">
        <f aca="false">IF($L$8&lt;&gt;"OK","",SUM(Оплаты!$M$12:$M$511))</f>
        <v>0</v>
      </c>
      <c r="J55" s="1"/>
      <c r="K55" s="1"/>
      <c r="L55" s="1"/>
      <c r="M55" s="1"/>
      <c r="N55" s="1"/>
    </row>
    <row r="56" customFormat="false" ht="22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customFormat="false" ht="22" hidden="false" customHeight="true" outlineLevel="0" collapsed="false">
      <c r="A57" s="1"/>
      <c r="B57" s="9" t="s">
        <v>45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customFormat="false" ht="22" hidden="false" customHeight="true" outlineLevel="0" collapsed="false">
      <c r="A58" s="1"/>
      <c r="B58" s="9" t="s">
        <v>46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customFormat="false" ht="22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customFormat="false" ht="22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customFormat="false" ht="22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customFormat="false" ht="22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customFormat="false" ht="22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customFormat="false" ht="2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customFormat="false" ht="2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customFormat="false" ht="22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customFormat="false" ht="22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customFormat="false" ht="22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customFormat="false" ht="22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customFormat="false" ht="22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customFormat="false" ht="22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customFormat="false" ht="22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customFormat="false" ht="22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customFormat="false" ht="22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1">
    <mergeCell ref="L8:N8"/>
  </mergeCells>
  <conditionalFormatting sqref="L8">
    <cfRule type="expression" priority="2" aboveAverage="0" equalAverage="0" bottom="0" percent="0" rank="0" text="" dxfId="0">
      <formula>L8&lt;&gt;"OK"</formula>
    </cfRule>
  </conditionalFormatting>
  <conditionalFormatting sqref="F13">
    <cfRule type="expression" priority="3" aboveAverage="0" equalAverage="0" bottom="0" percent="0" rank="0" text="" dxfId="1">
      <formula>AND(ISNUMBER(F13),F13&lt;$L$6)</formula>
    </cfRule>
  </conditionalFormatting>
  <conditionalFormatting sqref="C44:N44">
    <cfRule type="expression" priority="4" aboveAverage="0" equalAverage="0" bottom="0" percent="0" rank="0" text="" dxfId="2">
      <formula>AND(ISNUMBER(C44),C44&lt;0)</formula>
    </cfRule>
  </conditionalFormatting>
  <conditionalFormatting sqref="C45:N45">
    <cfRule type="expression" priority="5" aboveAverage="0" equalAverage="0" bottom="0" percent="0" rank="0" text="" dxfId="3">
      <formula>C45&gt;0</formula>
    </cfRule>
  </conditionalFormatting>
  <dataValidations count="6">
    <dataValidation allowBlank="false" errorStyle="stop" operator="between" showDropDown="false" showErrorMessage="false" showInputMessage="false" sqref="C5" type="date">
      <formula1>36526</formula1>
      <formula2>109574</formula2>
    </dataValidation>
    <dataValidation allowBlank="false" errorStyle="stop" operator="between" showDropDown="false" showErrorMessage="false" showInputMessage="false" sqref="L5" type="date">
      <formula1>36526</formula1>
      <formula2>109574</formula2>
    </dataValidation>
    <dataValidation allowBlank="false" errorStyle="stop" operator="between" showDropDown="false" showErrorMessage="false" showInputMessage="false" sqref="C6" type="date">
      <formula1>36526</formula1>
      <formula2>109574</formula2>
    </dataValidation>
    <dataValidation allowBlank="false" errorStyle="stop" operator="between" showDropDown="false" showErrorMessage="false" showInputMessage="false" sqref="F5" type="list">
      <formula1>"День,Неделя,Месяц"</formula1>
      <formula2>0</formula2>
    </dataValidation>
    <dataValidation allowBlank="false" errorStyle="stop" operator="between" showDropDown="false" showErrorMessage="false" showInputMessage="false" sqref="I5" type="whole">
      <formula1>-1000</formula1>
      <formula2>1000</formula2>
    </dataValidation>
    <dataValidation allowBlank="false" errorStyle="stop" operator="greaterThanOrEqual" showDropDown="false" showErrorMessage="false" showInputMessage="false" sqref="L6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87F8C"/>
    <pageSetUpPr fitToPage="false"/>
  </sheetPr>
  <dimension ref="A1:AA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9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33"/>
    <col collapsed="false" customWidth="true" hidden="false" outlineLevel="0" max="11" min="11" style="0" width="30"/>
    <col collapsed="false" customWidth="true" hidden="false" outlineLevel="0" max="12" min="12" style="0" width="16"/>
    <col collapsed="false" customWidth="true" hidden="false" outlineLevel="0" max="13" min="13" style="0" width="17"/>
    <col collapsed="false" customWidth="true" hidden="false" outlineLevel="0" max="15" min="14" style="0" width="18"/>
    <col collapsed="false" customWidth="true" hidden="false" outlineLevel="0" max="27" min="16" style="0" width="17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22" hidden="false" customHeight="true" outlineLevel="0" collapsed="false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customFormat="false" ht="22" hidden="false" customHeight="true" outlineLevel="0" collapsed="false">
      <c r="A3" s="9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customFormat="false" ht="22" hidden="false" customHeight="true" outlineLevel="0" collapsed="false">
      <c r="A5" s="9" t="s">
        <v>49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customFormat="false" ht="22" hidden="false" customHeight="true" outlineLevel="0" collapsed="false">
      <c r="A6" s="9" t="s">
        <v>50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customFormat="false" ht="22" hidden="false" customHeight="true" outlineLevel="0" collapsed="false">
      <c r="A7" s="9" t="s">
        <v>51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customFormat="false" ht="22" hidden="false" customHeight="true" outlineLevel="0" collapsed="false">
      <c r="A8" s="9" t="s">
        <v>52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customFormat="false" ht="2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customFormat="false" ht="22" hidden="false" customHeight="true" outlineLevel="0" collapsed="false">
      <c r="A10" s="1" t="s">
        <v>53</v>
      </c>
      <c r="B10" s="1" t="n">
        <f aca="false">COUNTA(A12:A111)</f>
        <v>8</v>
      </c>
      <c r="C10" s="1"/>
      <c r="D10" s="1" t="s">
        <v>54</v>
      </c>
      <c r="E10" s="1" t="n">
        <f aca="false">100-B10</f>
        <v>92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customFormat="false" ht="32" hidden="false" customHeight="true" outlineLevel="0" collapsed="false">
      <c r="A11" s="12" t="s">
        <v>55</v>
      </c>
      <c r="B11" s="12" t="s">
        <v>56</v>
      </c>
      <c r="C11" s="12" t="s">
        <v>57</v>
      </c>
      <c r="D11" s="12" t="s">
        <v>58</v>
      </c>
      <c r="E11" s="12" t="s">
        <v>59</v>
      </c>
      <c r="F11" s="12" t="s">
        <v>60</v>
      </c>
      <c r="G11" s="12" t="s">
        <v>61</v>
      </c>
      <c r="H11" s="12" t="s">
        <v>62</v>
      </c>
      <c r="I11" s="12" t="s">
        <v>63</v>
      </c>
      <c r="J11" s="1"/>
      <c r="K11" s="12" t="s">
        <v>64</v>
      </c>
      <c r="L11" s="12" t="s">
        <v>65</v>
      </c>
      <c r="M11" s="12" t="s">
        <v>66</v>
      </c>
      <c r="N11" s="12" t="s">
        <v>67</v>
      </c>
      <c r="O11" s="12" t="s">
        <v>68</v>
      </c>
      <c r="P11" s="18" t="n">
        <f aca="false">Календарь!C33</f>
        <v>46271</v>
      </c>
      <c r="Q11" s="18" t="n">
        <f aca="false">Календарь!D33</f>
        <v>46278</v>
      </c>
      <c r="R11" s="18" t="n">
        <f aca="false">Календарь!E33</f>
        <v>46285</v>
      </c>
      <c r="S11" s="18" t="n">
        <f aca="false">Календарь!F33</f>
        <v>46292</v>
      </c>
      <c r="T11" s="18" t="n">
        <f aca="false">Календарь!G33</f>
        <v>46299</v>
      </c>
      <c r="U11" s="18" t="n">
        <f aca="false">Календарь!H33</f>
        <v>46306</v>
      </c>
      <c r="V11" s="18" t="n">
        <f aca="false">Календарь!I33</f>
        <v>46313</v>
      </c>
      <c r="W11" s="18" t="n">
        <f aca="false">Календарь!J33</f>
        <v>46320</v>
      </c>
      <c r="X11" s="18" t="n">
        <f aca="false">Календарь!K33</f>
        <v>46327</v>
      </c>
      <c r="Y11" s="18" t="n">
        <f aca="false">Календарь!L33</f>
        <v>46334</v>
      </c>
      <c r="Z11" s="18" t="n">
        <f aca="false">Календарь!M33</f>
        <v>46341</v>
      </c>
      <c r="AA11" s="18" t="n">
        <f aca="false">Календарь!N33</f>
        <v>46348</v>
      </c>
    </row>
    <row r="12" customFormat="false" ht="22" hidden="false" customHeight="true" outlineLevel="0" collapsed="false">
      <c r="A12" s="6" t="s">
        <v>69</v>
      </c>
      <c r="B12" s="6" t="s">
        <v>70</v>
      </c>
      <c r="C12" s="6" t="s">
        <v>71</v>
      </c>
      <c r="D12" s="6" t="s">
        <v>72</v>
      </c>
      <c r="E12" s="5" t="n">
        <v>46267</v>
      </c>
      <c r="F12" s="6" t="s">
        <v>73</v>
      </c>
      <c r="G12" s="7" t="n">
        <v>180000</v>
      </c>
      <c r="H12" s="5"/>
      <c r="I12" s="6" t="s">
        <v>74</v>
      </c>
      <c r="J12" s="1"/>
      <c r="K12" s="19" t="str">
        <f aca="false">IF(COUNTA(A12:I12)=0,"",IF(OR(A12="",B12="",C12="",AND(D12&lt;&gt;"Приход",D12&lt;&gt;"Расход"),NOT(ISNUMBER(E12)),NOT(ISNUMBER(G12)),AND(F12&lt;&gt;"Разово",F12&lt;&gt;"Еженедельно",F12&lt;&gt;"Ежемесячно")),"Ошибка: поля или тип",IF(OR(E12&lt;&gt;INT(E12),E12&lt;36526,E12&gt;109574,G12&lt;0),"Ошибка: дата или сумма",IF(AND(H12&lt;&gt;"",NOT(ISNUMBER(H12))),"Ошибка: последний срок",IF(AND(ISNUMBER(H12),OR(H12&lt;E12,H12&lt;&gt;INT(H12))),"Ошибка: последний срок",IF(COUNTIFS($A$12:$A$111,A12)&lt;&gt;1,"Ошибка: повтор ID","OK"))))))</f>
        <v>OK</v>
      </c>
      <c r="L12" s="20" t="n">
        <f aca="false">IF(K12="OK",IF(H12="",DATE(2199,12,31),H12),"")</f>
        <v>109574</v>
      </c>
      <c r="M12" s="19" t="n">
        <f aca="false">IF(AND(K12="OK",ISNUMBER(Календарь!$C$6)),IF(MIN(Календарь!$C$6-1,$L12)&lt;$E12,0,IF($F12="Разово",1,IF($F12="Еженедельно",INT((MIN(Календарь!$C$6-1,$L12)-$E12)/7)+1,(YEAR(MIN(Календарь!$C$6-1,$L12))-YEAR($E12))*12+MONTH(MIN(Календарь!$C$6-1,$L12))-MONTH($E12)+1-IF(DAY(MIN(Календарь!$C$6-1,$L12))&lt;MIN(DAY($E12),DAY(EOMONTH(MIN(Календарь!$C$6-1,$L12),0))),1,0)))),"")</f>
        <v>0</v>
      </c>
      <c r="N12" s="21" t="n">
        <f aca="false">IF(OR(K12&lt;&gt;"OK",NOT(ISNUMBER(Календарь!$L$5))),"",MAX(0,IF(MIN(Календарь!$L$5,$L12)&lt;$E12,0,IF($F12="Разово",1,IF($F12="Еженедельно",INT((MIN(Календарь!$L$5,$L12)-$E12)/7)+1,(YEAR(MIN(Календарь!$L$5,$L12))-YEAR($E12))*12+MONTH(MIN(Календарь!$L$5,$L12))-MONTH($E12)+1-IF(DAY(MIN(Календарь!$L$5,$L12))&lt;MIN(DAY($E12),DAY(EOMONTH(MIN(Календарь!$L$5,$L12),0))),1,0))))-$M12)*$G12)</f>
        <v>180000</v>
      </c>
      <c r="O12" s="21" t="n">
        <f aca="false">IF(OR(K12&lt;&gt;"OK",NOT(ISNUMBER(Календарь!$C$32-1))),"",MAX(0,IF(MIN(Календарь!$C$32-1,$L12)&lt;$E12,0,IF($F12="Разово",1,IF($F12="Еженедельно",INT((MIN(Календарь!$C$32-1,$L12)-$E12)/7)+1,(YEAR(MIN(Календарь!$C$32-1,$L12))-YEAR($E12))*12+MONTH(MIN(Календарь!$C$32-1,$L12))-MONTH($E12)+1-IF(DAY(MIN(Календарь!$C$32-1,$L12))&lt;MIN(DAY($E12),DAY(EOMONTH(MIN(Календарь!$C$32-1,$L12),0))),1,0))))-$M12)*$G12)</f>
        <v>0</v>
      </c>
      <c r="P12" s="21" t="n">
        <f aca="false">IF(OR(K12&lt;&gt;"OK",NOT(ISNUMBER(Календарь!C$33))),"",MAX(0,IF(MIN(Календарь!C$33,$L12)&lt;$E12,0,IF($F12="Разово",1,IF($F12="Еженедельно",INT((MIN(Календарь!C$33,$L12)-$E12)/7)+1,(YEAR(MIN(Календарь!C$33,$L12))-YEAR($E12))*12+MONTH(MIN(Календарь!C$33,$L12))-MONTH($E12)+1-IF(DAY(MIN(Календарь!C$33,$L12))&lt;MIN(DAY($E12),DAY(EOMONTH(MIN(Календарь!C$33,$L12),0))),1,0))))-$M12)*$G12)</f>
        <v>180000</v>
      </c>
      <c r="Q12" s="21" t="n">
        <f aca="false">IF(OR(K12&lt;&gt;"OK",NOT(ISNUMBER(Календарь!D$33))),"",MAX(0,IF(MIN(Календарь!D$33,$L12)&lt;$E12,0,IF($F12="Разово",1,IF($F12="Еженедельно",INT((MIN(Календарь!D$33,$L12)-$E12)/7)+1,(YEAR(MIN(Календарь!D$33,$L12))-YEAR($E12))*12+MONTH(MIN(Календарь!D$33,$L12))-MONTH($E12)+1-IF(DAY(MIN(Календарь!D$33,$L12))&lt;MIN(DAY($E12),DAY(EOMONTH(MIN(Календарь!D$33,$L12),0))),1,0))))-$M12)*$G12)</f>
        <v>180000</v>
      </c>
      <c r="R12" s="21" t="n">
        <f aca="false">IF(OR(K12&lt;&gt;"OK",NOT(ISNUMBER(Календарь!E$33))),"",MAX(0,IF(MIN(Календарь!E$33,$L12)&lt;$E12,0,IF($F12="Разово",1,IF($F12="Еженедельно",INT((MIN(Календарь!E$33,$L12)-$E12)/7)+1,(YEAR(MIN(Календарь!E$33,$L12))-YEAR($E12))*12+MONTH(MIN(Календарь!E$33,$L12))-MONTH($E12)+1-IF(DAY(MIN(Календарь!E$33,$L12))&lt;MIN(DAY($E12),DAY(EOMONTH(MIN(Календарь!E$33,$L12),0))),1,0))))-$M12)*$G12)</f>
        <v>180000</v>
      </c>
      <c r="S12" s="21" t="n">
        <f aca="false">IF(OR(K12&lt;&gt;"OK",NOT(ISNUMBER(Календарь!F$33))),"",MAX(0,IF(MIN(Календарь!F$33,$L12)&lt;$E12,0,IF($F12="Разово",1,IF($F12="Еженедельно",INT((MIN(Календарь!F$33,$L12)-$E12)/7)+1,(YEAR(MIN(Календарь!F$33,$L12))-YEAR($E12))*12+MONTH(MIN(Календарь!F$33,$L12))-MONTH($E12)+1-IF(DAY(MIN(Календарь!F$33,$L12))&lt;MIN(DAY($E12),DAY(EOMONTH(MIN(Календарь!F$33,$L12),0))),1,0))))-$M12)*$G12)</f>
        <v>180000</v>
      </c>
      <c r="T12" s="21" t="n">
        <f aca="false">IF(OR(K12&lt;&gt;"OK",NOT(ISNUMBER(Календарь!G$33))),"",MAX(0,IF(MIN(Календарь!G$33,$L12)&lt;$E12,0,IF($F12="Разово",1,IF($F12="Еженедельно",INT((MIN(Календарь!G$33,$L12)-$E12)/7)+1,(YEAR(MIN(Календарь!G$33,$L12))-YEAR($E12))*12+MONTH(MIN(Календарь!G$33,$L12))-MONTH($E12)+1-IF(DAY(MIN(Календарь!G$33,$L12))&lt;MIN(DAY($E12),DAY(EOMONTH(MIN(Календарь!G$33,$L12),0))),1,0))))-$M12)*$G12)</f>
        <v>180000</v>
      </c>
      <c r="U12" s="21" t="n">
        <f aca="false">IF(OR(K12&lt;&gt;"OK",NOT(ISNUMBER(Календарь!H$33))),"",MAX(0,IF(MIN(Календарь!H$33,$L12)&lt;$E12,0,IF($F12="Разово",1,IF($F12="Еженедельно",INT((MIN(Календарь!H$33,$L12)-$E12)/7)+1,(YEAR(MIN(Календарь!H$33,$L12))-YEAR($E12))*12+MONTH(MIN(Календарь!H$33,$L12))-MONTH($E12)+1-IF(DAY(MIN(Календарь!H$33,$L12))&lt;MIN(DAY($E12),DAY(EOMONTH(MIN(Календарь!H$33,$L12),0))),1,0))))-$M12)*$G12)</f>
        <v>180000</v>
      </c>
      <c r="V12" s="21" t="n">
        <f aca="false">IF(OR(K12&lt;&gt;"OK",NOT(ISNUMBER(Календарь!I$33))),"",MAX(0,IF(MIN(Календарь!I$33,$L12)&lt;$E12,0,IF($F12="Разово",1,IF($F12="Еженедельно",INT((MIN(Календарь!I$33,$L12)-$E12)/7)+1,(YEAR(MIN(Календарь!I$33,$L12))-YEAR($E12))*12+MONTH(MIN(Календарь!I$33,$L12))-MONTH($E12)+1-IF(DAY(MIN(Календарь!I$33,$L12))&lt;MIN(DAY($E12),DAY(EOMONTH(MIN(Календарь!I$33,$L12),0))),1,0))))-$M12)*$G12)</f>
        <v>180000</v>
      </c>
      <c r="W12" s="21" t="n">
        <f aca="false">IF(OR(K12&lt;&gt;"OK",NOT(ISNUMBER(Календарь!J$33))),"",MAX(0,IF(MIN(Календарь!J$33,$L12)&lt;$E12,0,IF($F12="Разово",1,IF($F12="Еженедельно",INT((MIN(Календарь!J$33,$L12)-$E12)/7)+1,(YEAR(MIN(Календарь!J$33,$L12))-YEAR($E12))*12+MONTH(MIN(Календарь!J$33,$L12))-MONTH($E12)+1-IF(DAY(MIN(Календарь!J$33,$L12))&lt;MIN(DAY($E12),DAY(EOMONTH(MIN(Календарь!J$33,$L12),0))),1,0))))-$M12)*$G12)</f>
        <v>180000</v>
      </c>
      <c r="X12" s="21" t="n">
        <f aca="false">IF(OR(K12&lt;&gt;"OK",NOT(ISNUMBER(Календарь!K$33))),"",MAX(0,IF(MIN(Календарь!K$33,$L12)&lt;$E12,0,IF($F12="Разово",1,IF($F12="Еженедельно",INT((MIN(Календарь!K$33,$L12)-$E12)/7)+1,(YEAR(MIN(Календарь!K$33,$L12))-YEAR($E12))*12+MONTH(MIN(Календарь!K$33,$L12))-MONTH($E12)+1-IF(DAY(MIN(Календарь!K$33,$L12))&lt;MIN(DAY($E12),DAY(EOMONTH(MIN(Календарь!K$33,$L12),0))),1,0))))-$M12)*$G12)</f>
        <v>180000</v>
      </c>
      <c r="Y12" s="21" t="n">
        <f aca="false">IF(OR(K12&lt;&gt;"OK",NOT(ISNUMBER(Календарь!L$33))),"",MAX(0,IF(MIN(Календарь!L$33,$L12)&lt;$E12,0,IF($F12="Разово",1,IF($F12="Еженедельно",INT((MIN(Календарь!L$33,$L12)-$E12)/7)+1,(YEAR(MIN(Календарь!L$33,$L12))-YEAR($E12))*12+MONTH(MIN(Календарь!L$33,$L12))-MONTH($E12)+1-IF(DAY(MIN(Календарь!L$33,$L12))&lt;MIN(DAY($E12),DAY(EOMONTH(MIN(Календарь!L$33,$L12),0))),1,0))))-$M12)*$G12)</f>
        <v>180000</v>
      </c>
      <c r="Z12" s="21" t="n">
        <f aca="false">IF(OR(K12&lt;&gt;"OK",NOT(ISNUMBER(Календарь!M$33))),"",MAX(0,IF(MIN(Календарь!M$33,$L12)&lt;$E12,0,IF($F12="Разово",1,IF($F12="Еженедельно",INT((MIN(Календарь!M$33,$L12)-$E12)/7)+1,(YEAR(MIN(Календарь!M$33,$L12))-YEAR($E12))*12+MONTH(MIN(Календарь!M$33,$L12))-MONTH($E12)+1-IF(DAY(MIN(Календарь!M$33,$L12))&lt;MIN(DAY($E12),DAY(EOMONTH(MIN(Календарь!M$33,$L12),0))),1,0))))-$M12)*$G12)</f>
        <v>180000</v>
      </c>
      <c r="AA12" s="21" t="n">
        <f aca="false">IF(OR(K12&lt;&gt;"OK",NOT(ISNUMBER(Календарь!N$33))),"",MAX(0,IF(MIN(Календарь!N$33,$L12)&lt;$E12,0,IF($F12="Разово",1,IF($F12="Еженедельно",INT((MIN(Календарь!N$33,$L12)-$E12)/7)+1,(YEAR(MIN(Календарь!N$33,$L12))-YEAR($E12))*12+MONTH(MIN(Календарь!N$33,$L12))-MONTH($E12)+1-IF(DAY(MIN(Календарь!N$33,$L12))&lt;MIN(DAY($E12),DAY(EOMONTH(MIN(Календарь!N$33,$L12),0))),1,0))))-$M12)*$G12)</f>
        <v>180000</v>
      </c>
    </row>
    <row r="13" customFormat="false" ht="22" hidden="false" customHeight="true" outlineLevel="0" collapsed="false">
      <c r="A13" s="6" t="s">
        <v>75</v>
      </c>
      <c r="B13" s="6" t="s">
        <v>76</v>
      </c>
      <c r="C13" s="6" t="s">
        <v>77</v>
      </c>
      <c r="D13" s="6" t="s">
        <v>78</v>
      </c>
      <c r="E13" s="5" t="n">
        <v>46268</v>
      </c>
      <c r="F13" s="6" t="s">
        <v>79</v>
      </c>
      <c r="G13" s="7" t="n">
        <v>50000</v>
      </c>
      <c r="H13" s="5"/>
      <c r="I13" s="6" t="s">
        <v>80</v>
      </c>
      <c r="J13" s="1"/>
      <c r="K13" s="19" t="str">
        <f aca="false">IF(COUNTA(A13:I13)=0,"",IF(OR(A13="",B13="",C13="",AND(D13&lt;&gt;"Приход",D13&lt;&gt;"Расход"),NOT(ISNUMBER(E13)),NOT(ISNUMBER(G13)),AND(F13&lt;&gt;"Разово",F13&lt;&gt;"Еженедельно",F13&lt;&gt;"Ежемесячно")),"Ошибка: поля или тип",IF(OR(E13&lt;&gt;INT(E13),E13&lt;36526,E13&gt;109574,G13&lt;0),"Ошибка: дата или сумма",IF(AND(H13&lt;&gt;"",NOT(ISNUMBER(H13))),"Ошибка: последний срок",IF(AND(ISNUMBER(H13),OR(H13&lt;E13,H13&lt;&gt;INT(H13))),"Ошибка: последний срок",IF(COUNTIFS($A$12:$A$111,A13)&lt;&gt;1,"Ошибка: повтор ID","OK"))))))</f>
        <v>OK</v>
      </c>
      <c r="L13" s="20" t="n">
        <f aca="false">IF(K13="OK",IF(H13="",DATE(2199,12,31),H13),"")</f>
        <v>109574</v>
      </c>
      <c r="M13" s="19" t="n">
        <f aca="false">IF(AND(K13="OK",ISNUMBER(Календарь!$C$6)),IF(MIN(Календарь!$C$6-1,$L13)&lt;$E13,0,IF($F13="Разово",1,IF($F13="Еженедельно",INT((MIN(Календарь!$C$6-1,$L13)-$E13)/7)+1,(YEAR(MIN(Календарь!$C$6-1,$L13))-YEAR($E13))*12+MONTH(MIN(Календарь!$C$6-1,$L13))-MONTH($E13)+1-IF(DAY(MIN(Календарь!$C$6-1,$L13))&lt;MIN(DAY($E13),DAY(EOMONTH(MIN(Календарь!$C$6-1,$L13),0))),1,0)))),"")</f>
        <v>0</v>
      </c>
      <c r="N13" s="21" t="n">
        <f aca="false">IF(OR(K13&lt;&gt;"OK",NOT(ISNUMBER(Календарь!$L$5))),"",MAX(0,IF(MIN(Календарь!$L$5,$L13)&lt;$E13,0,IF($F13="Разово",1,IF($F13="Еженедельно",INT((MIN(Календарь!$L$5,$L13)-$E13)/7)+1,(YEAR(MIN(Календарь!$L$5,$L13))-YEAR($E13))*12+MONTH(MIN(Календарь!$L$5,$L13))-MONTH($E13)+1-IF(DAY(MIN(Календарь!$L$5,$L13))&lt;MIN(DAY($E13),DAY(EOMONTH(MIN(Календарь!$L$5,$L13),0))),1,0))))-$M13)*$G13)</f>
        <v>50000</v>
      </c>
      <c r="O13" s="21" t="n">
        <f aca="false">IF(OR(K13&lt;&gt;"OK",NOT(ISNUMBER(Календарь!$C$32-1))),"",MAX(0,IF(MIN(Календарь!$C$32-1,$L13)&lt;$E13,0,IF($F13="Разово",1,IF($F13="Еженедельно",INT((MIN(Календарь!$C$32-1,$L13)-$E13)/7)+1,(YEAR(MIN(Календарь!$C$32-1,$L13))-YEAR($E13))*12+MONTH(MIN(Календарь!$C$32-1,$L13))-MONTH($E13)+1-IF(DAY(MIN(Календарь!$C$32-1,$L13))&lt;MIN(DAY($E13),DAY(EOMONTH(MIN(Календарь!$C$32-1,$L13),0))),1,0))))-$M13)*$G13)</f>
        <v>0</v>
      </c>
      <c r="P13" s="21" t="n">
        <f aca="false">IF(OR(K13&lt;&gt;"OK",NOT(ISNUMBER(Календарь!C$33))),"",MAX(0,IF(MIN(Календарь!C$33,$L13)&lt;$E13,0,IF($F13="Разово",1,IF($F13="Еженедельно",INT((MIN(Календарь!C$33,$L13)-$E13)/7)+1,(YEAR(MIN(Календарь!C$33,$L13))-YEAR($E13))*12+MONTH(MIN(Календарь!C$33,$L13))-MONTH($E13)+1-IF(DAY(MIN(Календарь!C$33,$L13))&lt;MIN(DAY($E13),DAY(EOMONTH(MIN(Календарь!C$33,$L13),0))),1,0))))-$M13)*$G13)</f>
        <v>50000</v>
      </c>
      <c r="Q13" s="21" t="n">
        <f aca="false">IF(OR(K13&lt;&gt;"OK",NOT(ISNUMBER(Календарь!D$33))),"",MAX(0,IF(MIN(Календарь!D$33,$L13)&lt;$E13,0,IF($F13="Разово",1,IF($F13="Еженедельно",INT((MIN(Календарь!D$33,$L13)-$E13)/7)+1,(YEAR(MIN(Календарь!D$33,$L13))-YEAR($E13))*12+MONTH(MIN(Календарь!D$33,$L13))-MONTH($E13)+1-IF(DAY(MIN(Календарь!D$33,$L13))&lt;MIN(DAY($E13),DAY(EOMONTH(MIN(Календарь!D$33,$L13),0))),1,0))))-$M13)*$G13)</f>
        <v>50000</v>
      </c>
      <c r="R13" s="21" t="n">
        <f aca="false">IF(OR(K13&lt;&gt;"OK",NOT(ISNUMBER(Календарь!E$33))),"",MAX(0,IF(MIN(Календарь!E$33,$L13)&lt;$E13,0,IF($F13="Разово",1,IF($F13="Еженедельно",INT((MIN(Календарь!E$33,$L13)-$E13)/7)+1,(YEAR(MIN(Календарь!E$33,$L13))-YEAR($E13))*12+MONTH(MIN(Календарь!E$33,$L13))-MONTH($E13)+1-IF(DAY(MIN(Календарь!E$33,$L13))&lt;MIN(DAY($E13),DAY(EOMONTH(MIN(Календарь!E$33,$L13),0))),1,0))))-$M13)*$G13)</f>
        <v>50000</v>
      </c>
      <c r="S13" s="21" t="n">
        <f aca="false">IF(OR(K13&lt;&gt;"OK",NOT(ISNUMBER(Календарь!F$33))),"",MAX(0,IF(MIN(Календарь!F$33,$L13)&lt;$E13,0,IF($F13="Разово",1,IF($F13="Еженедельно",INT((MIN(Календарь!F$33,$L13)-$E13)/7)+1,(YEAR(MIN(Календарь!F$33,$L13))-YEAR($E13))*12+MONTH(MIN(Календарь!F$33,$L13))-MONTH($E13)+1-IF(DAY(MIN(Календарь!F$33,$L13))&lt;MIN(DAY($E13),DAY(EOMONTH(MIN(Календарь!F$33,$L13),0))),1,0))))-$M13)*$G13)</f>
        <v>50000</v>
      </c>
      <c r="T13" s="21" t="n">
        <f aca="false">IF(OR(K13&lt;&gt;"OK",NOT(ISNUMBER(Календарь!G$33))),"",MAX(0,IF(MIN(Календарь!G$33,$L13)&lt;$E13,0,IF($F13="Разово",1,IF($F13="Еженедельно",INT((MIN(Календарь!G$33,$L13)-$E13)/7)+1,(YEAR(MIN(Календарь!G$33,$L13))-YEAR($E13))*12+MONTH(MIN(Календарь!G$33,$L13))-MONTH($E13)+1-IF(DAY(MIN(Календарь!G$33,$L13))&lt;MIN(DAY($E13),DAY(EOMONTH(MIN(Календарь!G$33,$L13),0))),1,0))))-$M13)*$G13)</f>
        <v>100000</v>
      </c>
      <c r="U13" s="21" t="n">
        <f aca="false">IF(OR(K13&lt;&gt;"OK",NOT(ISNUMBER(Календарь!H$33))),"",MAX(0,IF(MIN(Календарь!H$33,$L13)&lt;$E13,0,IF($F13="Разово",1,IF($F13="Еженедельно",INT((MIN(Календарь!H$33,$L13)-$E13)/7)+1,(YEAR(MIN(Календарь!H$33,$L13))-YEAR($E13))*12+MONTH(MIN(Календарь!H$33,$L13))-MONTH($E13)+1-IF(DAY(MIN(Календарь!H$33,$L13))&lt;MIN(DAY($E13),DAY(EOMONTH(MIN(Календарь!H$33,$L13),0))),1,0))))-$M13)*$G13)</f>
        <v>100000</v>
      </c>
      <c r="V13" s="21" t="n">
        <f aca="false">IF(OR(K13&lt;&gt;"OK",NOT(ISNUMBER(Календарь!I$33))),"",MAX(0,IF(MIN(Календарь!I$33,$L13)&lt;$E13,0,IF($F13="Разово",1,IF($F13="Еженедельно",INT((MIN(Календарь!I$33,$L13)-$E13)/7)+1,(YEAR(MIN(Календарь!I$33,$L13))-YEAR($E13))*12+MONTH(MIN(Календарь!I$33,$L13))-MONTH($E13)+1-IF(DAY(MIN(Календарь!I$33,$L13))&lt;MIN(DAY($E13),DAY(EOMONTH(MIN(Календарь!I$33,$L13),0))),1,0))))-$M13)*$G13)</f>
        <v>100000</v>
      </c>
      <c r="W13" s="21" t="n">
        <f aca="false">IF(OR(K13&lt;&gt;"OK",NOT(ISNUMBER(Календарь!J$33))),"",MAX(0,IF(MIN(Календарь!J$33,$L13)&lt;$E13,0,IF($F13="Разово",1,IF($F13="Еженедельно",INT((MIN(Календарь!J$33,$L13)-$E13)/7)+1,(YEAR(MIN(Календарь!J$33,$L13))-YEAR($E13))*12+MONTH(MIN(Календарь!J$33,$L13))-MONTH($E13)+1-IF(DAY(MIN(Календарь!J$33,$L13))&lt;MIN(DAY($E13),DAY(EOMONTH(MIN(Календарь!J$33,$L13),0))),1,0))))-$M13)*$G13)</f>
        <v>100000</v>
      </c>
      <c r="X13" s="21" t="n">
        <f aca="false">IF(OR(K13&lt;&gt;"OK",NOT(ISNUMBER(Календарь!K$33))),"",MAX(0,IF(MIN(Календарь!K$33,$L13)&lt;$E13,0,IF($F13="Разово",1,IF($F13="Еженедельно",INT((MIN(Календарь!K$33,$L13)-$E13)/7)+1,(YEAR(MIN(Календарь!K$33,$L13))-YEAR($E13))*12+MONTH(MIN(Календарь!K$33,$L13))-MONTH($E13)+1-IF(DAY(MIN(Календарь!K$33,$L13))&lt;MIN(DAY($E13),DAY(EOMONTH(MIN(Календарь!K$33,$L13),0))),1,0))))-$M13)*$G13)</f>
        <v>100000</v>
      </c>
      <c r="Y13" s="21" t="n">
        <f aca="false">IF(OR(K13&lt;&gt;"OK",NOT(ISNUMBER(Календарь!L$33))),"",MAX(0,IF(MIN(Календарь!L$33,$L13)&lt;$E13,0,IF($F13="Разово",1,IF($F13="Еженедельно",INT((MIN(Календарь!L$33,$L13)-$E13)/7)+1,(YEAR(MIN(Календарь!L$33,$L13))-YEAR($E13))*12+MONTH(MIN(Календарь!L$33,$L13))-MONTH($E13)+1-IF(DAY(MIN(Календарь!L$33,$L13))&lt;MIN(DAY($E13),DAY(EOMONTH(MIN(Календарь!L$33,$L13),0))),1,0))))-$M13)*$G13)</f>
        <v>150000</v>
      </c>
      <c r="Z13" s="21" t="n">
        <f aca="false">IF(OR(K13&lt;&gt;"OK",NOT(ISNUMBER(Календарь!M$33))),"",MAX(0,IF(MIN(Календарь!M$33,$L13)&lt;$E13,0,IF($F13="Разово",1,IF($F13="Еженедельно",INT((MIN(Календарь!M$33,$L13)-$E13)/7)+1,(YEAR(MIN(Календарь!M$33,$L13))-YEAR($E13))*12+MONTH(MIN(Календарь!M$33,$L13))-MONTH($E13)+1-IF(DAY(MIN(Календарь!M$33,$L13))&lt;MIN(DAY($E13),DAY(EOMONTH(MIN(Календарь!M$33,$L13),0))),1,0))))-$M13)*$G13)</f>
        <v>150000</v>
      </c>
      <c r="AA13" s="21" t="n">
        <f aca="false">IF(OR(K13&lt;&gt;"OK",NOT(ISNUMBER(Календарь!N$33))),"",MAX(0,IF(MIN(Календарь!N$33,$L13)&lt;$E13,0,IF($F13="Разово",1,IF($F13="Еженедельно",INT((MIN(Календарь!N$33,$L13)-$E13)/7)+1,(YEAR(MIN(Календарь!N$33,$L13))-YEAR($E13))*12+MONTH(MIN(Календарь!N$33,$L13))-MONTH($E13)+1-IF(DAY(MIN(Календарь!N$33,$L13))&lt;MIN(DAY($E13),DAY(EOMONTH(MIN(Календарь!N$33,$L13),0))),1,0))))-$M13)*$G13)</f>
        <v>150000</v>
      </c>
    </row>
    <row r="14" customFormat="false" ht="22" hidden="false" customHeight="true" outlineLevel="0" collapsed="false">
      <c r="A14" s="6" t="s">
        <v>81</v>
      </c>
      <c r="B14" s="6" t="s">
        <v>82</v>
      </c>
      <c r="C14" s="6" t="s">
        <v>71</v>
      </c>
      <c r="D14" s="6" t="s">
        <v>72</v>
      </c>
      <c r="E14" s="5" t="n">
        <v>46270</v>
      </c>
      <c r="F14" s="6" t="s">
        <v>73</v>
      </c>
      <c r="G14" s="7" t="n">
        <v>80000</v>
      </c>
      <c r="H14" s="5"/>
      <c r="I14" s="6" t="s">
        <v>83</v>
      </c>
      <c r="J14" s="1"/>
      <c r="K14" s="19" t="str">
        <f aca="false">IF(COUNTA(A14:I14)=0,"",IF(OR(A14="",B14="",C14="",AND(D14&lt;&gt;"Приход",D14&lt;&gt;"Расход"),NOT(ISNUMBER(E14)),NOT(ISNUMBER(G14)),AND(F14&lt;&gt;"Разово",F14&lt;&gt;"Еженедельно",F14&lt;&gt;"Ежемесячно")),"Ошибка: поля или тип",IF(OR(E14&lt;&gt;INT(E14),E14&lt;36526,E14&gt;109574,G14&lt;0),"Ошибка: дата или сумма",IF(AND(H14&lt;&gt;"",NOT(ISNUMBER(H14))),"Ошибка: последний срок",IF(AND(ISNUMBER(H14),OR(H14&lt;E14,H14&lt;&gt;INT(H14))),"Ошибка: последний срок",IF(COUNTIFS($A$12:$A$111,A14)&lt;&gt;1,"Ошибка: повтор ID","OK"))))))</f>
        <v>OK</v>
      </c>
      <c r="L14" s="20" t="n">
        <f aca="false">IF(K14="OK",IF(H14="",DATE(2199,12,31),H14),"")</f>
        <v>109574</v>
      </c>
      <c r="M14" s="19" t="n">
        <f aca="false">IF(AND(K14="OK",ISNUMBER(Календарь!$C$6)),IF(MIN(Календарь!$C$6-1,$L14)&lt;$E14,0,IF($F14="Разово",1,IF($F14="Еженедельно",INT((MIN(Календарь!$C$6-1,$L14)-$E14)/7)+1,(YEAR(MIN(Календарь!$C$6-1,$L14))-YEAR($E14))*12+MONTH(MIN(Календарь!$C$6-1,$L14))-MONTH($E14)+1-IF(DAY(MIN(Календарь!$C$6-1,$L14))&lt;MIN(DAY($E14),DAY(EOMONTH(MIN(Календарь!$C$6-1,$L14),0))),1,0)))),"")</f>
        <v>0</v>
      </c>
      <c r="N14" s="21" t="n">
        <f aca="false">IF(OR(K14&lt;&gt;"OK",NOT(ISNUMBER(Календарь!$L$5))),"",MAX(0,IF(MIN(Календарь!$L$5,$L14)&lt;$E14,0,IF($F14="Разово",1,IF($F14="Еженедельно",INT((MIN(Календарь!$L$5,$L14)-$E14)/7)+1,(YEAR(MIN(Календарь!$L$5,$L14))-YEAR($E14))*12+MONTH(MIN(Календарь!$L$5,$L14))-MONTH($E14)+1-IF(DAY(MIN(Календарь!$L$5,$L14))&lt;MIN(DAY($E14),DAY(EOMONTH(MIN(Календарь!$L$5,$L14),0))),1,0))))-$M14)*$G14)</f>
        <v>80000</v>
      </c>
      <c r="O14" s="21" t="n">
        <f aca="false">IF(OR(K14&lt;&gt;"OK",NOT(ISNUMBER(Календарь!$C$32-1))),"",MAX(0,IF(MIN(Календарь!$C$32-1,$L14)&lt;$E14,0,IF($F14="Разово",1,IF($F14="Еженедельно",INT((MIN(Календарь!$C$32-1,$L14)-$E14)/7)+1,(YEAR(MIN(Календарь!$C$32-1,$L14))-YEAR($E14))*12+MONTH(MIN(Календарь!$C$32-1,$L14))-MONTH($E14)+1-IF(DAY(MIN(Календарь!$C$32-1,$L14))&lt;MIN(DAY($E14),DAY(EOMONTH(MIN(Календарь!$C$32-1,$L14),0))),1,0))))-$M14)*$G14)</f>
        <v>0</v>
      </c>
      <c r="P14" s="21" t="n">
        <f aca="false">IF(OR(K14&lt;&gt;"OK",NOT(ISNUMBER(Календарь!C$33))),"",MAX(0,IF(MIN(Календарь!C$33,$L14)&lt;$E14,0,IF($F14="Разово",1,IF($F14="Еженедельно",INT((MIN(Календарь!C$33,$L14)-$E14)/7)+1,(YEAR(MIN(Календарь!C$33,$L14))-YEAR($E14))*12+MONTH(MIN(Календарь!C$33,$L14))-MONTH($E14)+1-IF(DAY(MIN(Календарь!C$33,$L14))&lt;MIN(DAY($E14),DAY(EOMONTH(MIN(Календарь!C$33,$L14),0))),1,0))))-$M14)*$G14)</f>
        <v>80000</v>
      </c>
      <c r="Q14" s="21" t="n">
        <f aca="false">IF(OR(K14&lt;&gt;"OK",NOT(ISNUMBER(Календарь!D$33))),"",MAX(0,IF(MIN(Календарь!D$33,$L14)&lt;$E14,0,IF($F14="Разово",1,IF($F14="Еженедельно",INT((MIN(Календарь!D$33,$L14)-$E14)/7)+1,(YEAR(MIN(Календарь!D$33,$L14))-YEAR($E14))*12+MONTH(MIN(Календарь!D$33,$L14))-MONTH($E14)+1-IF(DAY(MIN(Календарь!D$33,$L14))&lt;MIN(DAY($E14),DAY(EOMONTH(MIN(Календарь!D$33,$L14),0))),1,0))))-$M14)*$G14)</f>
        <v>80000</v>
      </c>
      <c r="R14" s="21" t="n">
        <f aca="false">IF(OR(K14&lt;&gt;"OK",NOT(ISNUMBER(Календарь!E$33))),"",MAX(0,IF(MIN(Календарь!E$33,$L14)&lt;$E14,0,IF($F14="Разово",1,IF($F14="Еженедельно",INT((MIN(Календарь!E$33,$L14)-$E14)/7)+1,(YEAR(MIN(Календарь!E$33,$L14))-YEAR($E14))*12+MONTH(MIN(Календарь!E$33,$L14))-MONTH($E14)+1-IF(DAY(MIN(Календарь!E$33,$L14))&lt;MIN(DAY($E14),DAY(EOMONTH(MIN(Календарь!E$33,$L14),0))),1,0))))-$M14)*$G14)</f>
        <v>80000</v>
      </c>
      <c r="S14" s="21" t="n">
        <f aca="false">IF(OR(K14&lt;&gt;"OK",NOT(ISNUMBER(Календарь!F$33))),"",MAX(0,IF(MIN(Календарь!F$33,$L14)&lt;$E14,0,IF($F14="Разово",1,IF($F14="Еженедельно",INT((MIN(Календарь!F$33,$L14)-$E14)/7)+1,(YEAR(MIN(Календарь!F$33,$L14))-YEAR($E14))*12+MONTH(MIN(Календарь!F$33,$L14))-MONTH($E14)+1-IF(DAY(MIN(Календарь!F$33,$L14))&lt;MIN(DAY($E14),DAY(EOMONTH(MIN(Календарь!F$33,$L14),0))),1,0))))-$M14)*$G14)</f>
        <v>80000</v>
      </c>
      <c r="T14" s="21" t="n">
        <f aca="false">IF(OR(K14&lt;&gt;"OK",NOT(ISNUMBER(Календарь!G$33))),"",MAX(0,IF(MIN(Календарь!G$33,$L14)&lt;$E14,0,IF($F14="Разово",1,IF($F14="Еженедельно",INT((MIN(Календарь!G$33,$L14)-$E14)/7)+1,(YEAR(MIN(Календарь!G$33,$L14))-YEAR($E14))*12+MONTH(MIN(Календарь!G$33,$L14))-MONTH($E14)+1-IF(DAY(MIN(Календарь!G$33,$L14))&lt;MIN(DAY($E14),DAY(EOMONTH(MIN(Календарь!G$33,$L14),0))),1,0))))-$M14)*$G14)</f>
        <v>80000</v>
      </c>
      <c r="U14" s="21" t="n">
        <f aca="false">IF(OR(K14&lt;&gt;"OK",NOT(ISNUMBER(Календарь!H$33))),"",MAX(0,IF(MIN(Календарь!H$33,$L14)&lt;$E14,0,IF($F14="Разово",1,IF($F14="Еженедельно",INT((MIN(Календарь!H$33,$L14)-$E14)/7)+1,(YEAR(MIN(Календарь!H$33,$L14))-YEAR($E14))*12+MONTH(MIN(Календарь!H$33,$L14))-MONTH($E14)+1-IF(DAY(MIN(Календарь!H$33,$L14))&lt;MIN(DAY($E14),DAY(EOMONTH(MIN(Календарь!H$33,$L14),0))),1,0))))-$M14)*$G14)</f>
        <v>80000</v>
      </c>
      <c r="V14" s="21" t="n">
        <f aca="false">IF(OR(K14&lt;&gt;"OK",NOT(ISNUMBER(Календарь!I$33))),"",MAX(0,IF(MIN(Календарь!I$33,$L14)&lt;$E14,0,IF($F14="Разово",1,IF($F14="Еженедельно",INT((MIN(Календарь!I$33,$L14)-$E14)/7)+1,(YEAR(MIN(Календарь!I$33,$L14))-YEAR($E14))*12+MONTH(MIN(Календарь!I$33,$L14))-MONTH($E14)+1-IF(DAY(MIN(Календарь!I$33,$L14))&lt;MIN(DAY($E14),DAY(EOMONTH(MIN(Календарь!I$33,$L14),0))),1,0))))-$M14)*$G14)</f>
        <v>80000</v>
      </c>
      <c r="W14" s="21" t="n">
        <f aca="false">IF(OR(K14&lt;&gt;"OK",NOT(ISNUMBER(Календарь!J$33))),"",MAX(0,IF(MIN(Календарь!J$33,$L14)&lt;$E14,0,IF($F14="Разово",1,IF($F14="Еженедельно",INT((MIN(Календарь!J$33,$L14)-$E14)/7)+1,(YEAR(MIN(Календарь!J$33,$L14))-YEAR($E14))*12+MONTH(MIN(Календарь!J$33,$L14))-MONTH($E14)+1-IF(DAY(MIN(Календарь!J$33,$L14))&lt;MIN(DAY($E14),DAY(EOMONTH(MIN(Календарь!J$33,$L14),0))),1,0))))-$M14)*$G14)</f>
        <v>80000</v>
      </c>
      <c r="X14" s="21" t="n">
        <f aca="false">IF(OR(K14&lt;&gt;"OK",NOT(ISNUMBER(Календарь!K$33))),"",MAX(0,IF(MIN(Календарь!K$33,$L14)&lt;$E14,0,IF($F14="Разово",1,IF($F14="Еженедельно",INT((MIN(Календарь!K$33,$L14)-$E14)/7)+1,(YEAR(MIN(Календарь!K$33,$L14))-YEAR($E14))*12+MONTH(MIN(Календарь!K$33,$L14))-MONTH($E14)+1-IF(DAY(MIN(Календарь!K$33,$L14))&lt;MIN(DAY($E14),DAY(EOMONTH(MIN(Календарь!K$33,$L14),0))),1,0))))-$M14)*$G14)</f>
        <v>80000</v>
      </c>
      <c r="Y14" s="21" t="n">
        <f aca="false">IF(OR(K14&lt;&gt;"OK",NOT(ISNUMBER(Календарь!L$33))),"",MAX(0,IF(MIN(Календарь!L$33,$L14)&lt;$E14,0,IF($F14="Разово",1,IF($F14="Еженедельно",INT((MIN(Календарь!L$33,$L14)-$E14)/7)+1,(YEAR(MIN(Календарь!L$33,$L14))-YEAR($E14))*12+MONTH(MIN(Календарь!L$33,$L14))-MONTH($E14)+1-IF(DAY(MIN(Календарь!L$33,$L14))&lt;MIN(DAY($E14),DAY(EOMONTH(MIN(Календарь!L$33,$L14),0))),1,0))))-$M14)*$G14)</f>
        <v>80000</v>
      </c>
      <c r="Z14" s="21" t="n">
        <f aca="false">IF(OR(K14&lt;&gt;"OK",NOT(ISNUMBER(Календарь!M$33))),"",MAX(0,IF(MIN(Календарь!M$33,$L14)&lt;$E14,0,IF($F14="Разово",1,IF($F14="Еженедельно",INT((MIN(Календарь!M$33,$L14)-$E14)/7)+1,(YEAR(MIN(Календарь!M$33,$L14))-YEAR($E14))*12+MONTH(MIN(Календарь!M$33,$L14))-MONTH($E14)+1-IF(DAY(MIN(Календарь!M$33,$L14))&lt;MIN(DAY($E14),DAY(EOMONTH(MIN(Календарь!M$33,$L14),0))),1,0))))-$M14)*$G14)</f>
        <v>80000</v>
      </c>
      <c r="AA14" s="21" t="n">
        <f aca="false">IF(OR(K14&lt;&gt;"OK",NOT(ISNUMBER(Календарь!N$33))),"",MAX(0,IF(MIN(Календарь!N$33,$L14)&lt;$E14,0,IF($F14="Разово",1,IF($F14="Еженедельно",INT((MIN(Календарь!N$33,$L14)-$E14)/7)+1,(YEAR(MIN(Календарь!N$33,$L14))-YEAR($E14))*12+MONTH(MIN(Календарь!N$33,$L14))-MONTH($E14)+1-IF(DAY(MIN(Календарь!N$33,$L14))&lt;MIN(DAY($E14),DAY(EOMONTH(MIN(Календарь!N$33,$L14),0))),1,0))))-$M14)*$G14)</f>
        <v>80000</v>
      </c>
    </row>
    <row r="15" customFormat="false" ht="22" hidden="false" customHeight="true" outlineLevel="0" collapsed="false">
      <c r="A15" s="6" t="s">
        <v>84</v>
      </c>
      <c r="B15" s="6" t="s">
        <v>85</v>
      </c>
      <c r="C15" s="6" t="s">
        <v>86</v>
      </c>
      <c r="D15" s="6" t="s">
        <v>78</v>
      </c>
      <c r="E15" s="5" t="n">
        <v>46272</v>
      </c>
      <c r="F15" s="6" t="s">
        <v>73</v>
      </c>
      <c r="G15" s="7" t="n">
        <v>70000</v>
      </c>
      <c r="H15" s="5"/>
      <c r="I15" s="6"/>
      <c r="J15" s="1"/>
      <c r="K15" s="19" t="str">
        <f aca="false">IF(COUNTA(A15:I15)=0,"",IF(OR(A15="",B15="",C15="",AND(D15&lt;&gt;"Приход",D15&lt;&gt;"Расход"),NOT(ISNUMBER(E15)),NOT(ISNUMBER(G15)),AND(F15&lt;&gt;"Разово",F15&lt;&gt;"Еженедельно",F15&lt;&gt;"Ежемесячно")),"Ошибка: поля или тип",IF(OR(E15&lt;&gt;INT(E15),E15&lt;36526,E15&gt;109574,G15&lt;0),"Ошибка: дата или сумма",IF(AND(H15&lt;&gt;"",NOT(ISNUMBER(H15))),"Ошибка: последний срок",IF(AND(ISNUMBER(H15),OR(H15&lt;E15,H15&lt;&gt;INT(H15))),"Ошибка: последний срок",IF(COUNTIFS($A$12:$A$111,A15)&lt;&gt;1,"Ошибка: повтор ID","OK"))))))</f>
        <v>OK</v>
      </c>
      <c r="L15" s="20" t="n">
        <f aca="false">IF(K15="OK",IF(H15="",DATE(2199,12,31),H15),"")</f>
        <v>109574</v>
      </c>
      <c r="M15" s="19" t="n">
        <f aca="false">IF(AND(K15="OK",ISNUMBER(Календарь!$C$6)),IF(MIN(Календарь!$C$6-1,$L15)&lt;$E15,0,IF($F15="Разово",1,IF($F15="Еженедельно",INT((MIN(Календарь!$C$6-1,$L15)-$E15)/7)+1,(YEAR(MIN(Календарь!$C$6-1,$L15))-YEAR($E15))*12+MONTH(MIN(Календарь!$C$6-1,$L15))-MONTH($E15)+1-IF(DAY(MIN(Календарь!$C$6-1,$L15))&lt;MIN(DAY($E15),DAY(EOMONTH(MIN(Календарь!$C$6-1,$L15),0))),1,0)))),"")</f>
        <v>0</v>
      </c>
      <c r="N15" s="21" t="n">
        <f aca="false">IF(OR(K15&lt;&gt;"OK",NOT(ISNUMBER(Календарь!$L$5))),"",MAX(0,IF(MIN(Календарь!$L$5,$L15)&lt;$E15,0,IF($F15="Разово",1,IF($F15="Еженедельно",INT((MIN(Календарь!$L$5,$L15)-$E15)/7)+1,(YEAR(MIN(Календарь!$L$5,$L15))-YEAR($E15))*12+MONTH(MIN(Календарь!$L$5,$L15))-MONTH($E15)+1-IF(DAY(MIN(Календарь!$L$5,$L15))&lt;MIN(DAY($E15),DAY(EOMONTH(MIN(Календарь!$L$5,$L15),0))),1,0))))-$M15)*$G15)</f>
        <v>70000</v>
      </c>
      <c r="O15" s="21" t="n">
        <f aca="false">IF(OR(K15&lt;&gt;"OK",NOT(ISNUMBER(Календарь!$C$32-1))),"",MAX(0,IF(MIN(Календарь!$C$32-1,$L15)&lt;$E15,0,IF($F15="Разово",1,IF($F15="Еженедельно",INT((MIN(Календарь!$C$32-1,$L15)-$E15)/7)+1,(YEAR(MIN(Календарь!$C$32-1,$L15))-YEAR($E15))*12+MONTH(MIN(Календарь!$C$32-1,$L15))-MONTH($E15)+1-IF(DAY(MIN(Календарь!$C$32-1,$L15))&lt;MIN(DAY($E15),DAY(EOMONTH(MIN(Календарь!$C$32-1,$L15),0))),1,0))))-$M15)*$G15)</f>
        <v>0</v>
      </c>
      <c r="P15" s="21" t="n">
        <f aca="false">IF(OR(K15&lt;&gt;"OK",NOT(ISNUMBER(Календарь!C$33))),"",MAX(0,IF(MIN(Календарь!C$33,$L15)&lt;$E15,0,IF($F15="Разово",1,IF($F15="Еженедельно",INT((MIN(Календарь!C$33,$L15)-$E15)/7)+1,(YEAR(MIN(Календарь!C$33,$L15))-YEAR($E15))*12+MONTH(MIN(Календарь!C$33,$L15))-MONTH($E15)+1-IF(DAY(MIN(Календарь!C$33,$L15))&lt;MIN(DAY($E15),DAY(EOMONTH(MIN(Календарь!C$33,$L15),0))),1,0))))-$M15)*$G15)</f>
        <v>0</v>
      </c>
      <c r="Q15" s="21" t="n">
        <f aca="false">IF(OR(K15&lt;&gt;"OK",NOT(ISNUMBER(Календарь!D$33))),"",MAX(0,IF(MIN(Календарь!D$33,$L15)&lt;$E15,0,IF($F15="Разово",1,IF($F15="Еженедельно",INT((MIN(Календарь!D$33,$L15)-$E15)/7)+1,(YEAR(MIN(Календарь!D$33,$L15))-YEAR($E15))*12+MONTH(MIN(Календарь!D$33,$L15))-MONTH($E15)+1-IF(DAY(MIN(Календарь!D$33,$L15))&lt;MIN(DAY($E15),DAY(EOMONTH(MIN(Календарь!D$33,$L15),0))),1,0))))-$M15)*$G15)</f>
        <v>70000</v>
      </c>
      <c r="R15" s="21" t="n">
        <f aca="false">IF(OR(K15&lt;&gt;"OK",NOT(ISNUMBER(Календарь!E$33))),"",MAX(0,IF(MIN(Календарь!E$33,$L15)&lt;$E15,0,IF($F15="Разово",1,IF($F15="Еженедельно",INT((MIN(Календарь!E$33,$L15)-$E15)/7)+1,(YEAR(MIN(Календарь!E$33,$L15))-YEAR($E15))*12+MONTH(MIN(Календарь!E$33,$L15))-MONTH($E15)+1-IF(DAY(MIN(Календарь!E$33,$L15))&lt;MIN(DAY($E15),DAY(EOMONTH(MIN(Календарь!E$33,$L15),0))),1,0))))-$M15)*$G15)</f>
        <v>70000</v>
      </c>
      <c r="S15" s="21" t="n">
        <f aca="false">IF(OR(K15&lt;&gt;"OK",NOT(ISNUMBER(Календарь!F$33))),"",MAX(0,IF(MIN(Календарь!F$33,$L15)&lt;$E15,0,IF($F15="Разово",1,IF($F15="Еженедельно",INT((MIN(Календарь!F$33,$L15)-$E15)/7)+1,(YEAR(MIN(Календарь!F$33,$L15))-YEAR($E15))*12+MONTH(MIN(Календарь!F$33,$L15))-MONTH($E15)+1-IF(DAY(MIN(Календарь!F$33,$L15))&lt;MIN(DAY($E15),DAY(EOMONTH(MIN(Календарь!F$33,$L15),0))),1,0))))-$M15)*$G15)</f>
        <v>70000</v>
      </c>
      <c r="T15" s="21" t="n">
        <f aca="false">IF(OR(K15&lt;&gt;"OK",NOT(ISNUMBER(Календарь!G$33))),"",MAX(0,IF(MIN(Календарь!G$33,$L15)&lt;$E15,0,IF($F15="Разово",1,IF($F15="Еженедельно",INT((MIN(Календарь!G$33,$L15)-$E15)/7)+1,(YEAR(MIN(Календарь!G$33,$L15))-YEAR($E15))*12+MONTH(MIN(Календарь!G$33,$L15))-MONTH($E15)+1-IF(DAY(MIN(Календарь!G$33,$L15))&lt;MIN(DAY($E15),DAY(EOMONTH(MIN(Календарь!G$33,$L15),0))),1,0))))-$M15)*$G15)</f>
        <v>70000</v>
      </c>
      <c r="U15" s="21" t="n">
        <f aca="false">IF(OR(K15&lt;&gt;"OK",NOT(ISNUMBER(Календарь!H$33))),"",MAX(0,IF(MIN(Календарь!H$33,$L15)&lt;$E15,0,IF($F15="Разово",1,IF($F15="Еженедельно",INT((MIN(Календарь!H$33,$L15)-$E15)/7)+1,(YEAR(MIN(Календарь!H$33,$L15))-YEAR($E15))*12+MONTH(MIN(Календарь!H$33,$L15))-MONTH($E15)+1-IF(DAY(MIN(Календарь!H$33,$L15))&lt;MIN(DAY($E15),DAY(EOMONTH(MIN(Календарь!H$33,$L15),0))),1,0))))-$M15)*$G15)</f>
        <v>70000</v>
      </c>
      <c r="V15" s="21" t="n">
        <f aca="false">IF(OR(K15&lt;&gt;"OK",NOT(ISNUMBER(Календарь!I$33))),"",MAX(0,IF(MIN(Календарь!I$33,$L15)&lt;$E15,0,IF($F15="Разово",1,IF($F15="Еженедельно",INT((MIN(Календарь!I$33,$L15)-$E15)/7)+1,(YEAR(MIN(Календарь!I$33,$L15))-YEAR($E15))*12+MONTH(MIN(Календарь!I$33,$L15))-MONTH($E15)+1-IF(DAY(MIN(Календарь!I$33,$L15))&lt;MIN(DAY($E15),DAY(EOMONTH(MIN(Календарь!I$33,$L15),0))),1,0))))-$M15)*$G15)</f>
        <v>70000</v>
      </c>
      <c r="W15" s="21" t="n">
        <f aca="false">IF(OR(K15&lt;&gt;"OK",NOT(ISNUMBER(Календарь!J$33))),"",MAX(0,IF(MIN(Календарь!J$33,$L15)&lt;$E15,0,IF($F15="Разово",1,IF($F15="Еженедельно",INT((MIN(Календарь!J$33,$L15)-$E15)/7)+1,(YEAR(MIN(Календарь!J$33,$L15))-YEAR($E15))*12+MONTH(MIN(Календарь!J$33,$L15))-MONTH($E15)+1-IF(DAY(MIN(Календарь!J$33,$L15))&lt;MIN(DAY($E15),DAY(EOMONTH(MIN(Календарь!J$33,$L15),0))),1,0))))-$M15)*$G15)</f>
        <v>70000</v>
      </c>
      <c r="X15" s="21" t="n">
        <f aca="false">IF(OR(K15&lt;&gt;"OK",NOT(ISNUMBER(Календарь!K$33))),"",MAX(0,IF(MIN(Календарь!K$33,$L15)&lt;$E15,0,IF($F15="Разово",1,IF($F15="Еженедельно",INT((MIN(Календарь!K$33,$L15)-$E15)/7)+1,(YEAR(MIN(Календарь!K$33,$L15))-YEAR($E15))*12+MONTH(MIN(Календарь!K$33,$L15))-MONTH($E15)+1-IF(DAY(MIN(Календарь!K$33,$L15))&lt;MIN(DAY($E15),DAY(EOMONTH(MIN(Календарь!K$33,$L15),0))),1,0))))-$M15)*$G15)</f>
        <v>70000</v>
      </c>
      <c r="Y15" s="21" t="n">
        <f aca="false">IF(OR(K15&lt;&gt;"OK",NOT(ISNUMBER(Календарь!L$33))),"",MAX(0,IF(MIN(Календарь!L$33,$L15)&lt;$E15,0,IF($F15="Разово",1,IF($F15="Еженедельно",INT((MIN(Календарь!L$33,$L15)-$E15)/7)+1,(YEAR(MIN(Календарь!L$33,$L15))-YEAR($E15))*12+MONTH(MIN(Календарь!L$33,$L15))-MONTH($E15)+1-IF(DAY(MIN(Календарь!L$33,$L15))&lt;MIN(DAY($E15),DAY(EOMONTH(MIN(Календарь!L$33,$L15),0))),1,0))))-$M15)*$G15)</f>
        <v>70000</v>
      </c>
      <c r="Z15" s="21" t="n">
        <f aca="false">IF(OR(K15&lt;&gt;"OK",NOT(ISNUMBER(Календарь!M$33))),"",MAX(0,IF(MIN(Календарь!M$33,$L15)&lt;$E15,0,IF($F15="Разово",1,IF($F15="Еженедельно",INT((MIN(Календарь!M$33,$L15)-$E15)/7)+1,(YEAR(MIN(Календарь!M$33,$L15))-YEAR($E15))*12+MONTH(MIN(Календарь!M$33,$L15))-MONTH($E15)+1-IF(DAY(MIN(Календарь!M$33,$L15))&lt;MIN(DAY($E15),DAY(EOMONTH(MIN(Календарь!M$33,$L15),0))),1,0))))-$M15)*$G15)</f>
        <v>70000</v>
      </c>
      <c r="AA15" s="21" t="n">
        <f aca="false">IF(OR(K15&lt;&gt;"OK",NOT(ISNUMBER(Календарь!N$33))),"",MAX(0,IF(MIN(Календарь!N$33,$L15)&lt;$E15,0,IF($F15="Разово",1,IF($F15="Еженедельно",INT((MIN(Календарь!N$33,$L15)-$E15)/7)+1,(YEAR(MIN(Календарь!N$33,$L15))-YEAR($E15))*12+MONTH(MIN(Календарь!N$33,$L15))-MONTH($E15)+1-IF(DAY(MIN(Календарь!N$33,$L15))&lt;MIN(DAY($E15),DAY(EOMONTH(MIN(Календарь!N$33,$L15),0))),1,0))))-$M15)*$G15)</f>
        <v>70000</v>
      </c>
    </row>
    <row r="16" customFormat="false" ht="22" hidden="false" customHeight="true" outlineLevel="0" collapsed="false">
      <c r="A16" s="6" t="s">
        <v>87</v>
      </c>
      <c r="B16" s="6" t="s">
        <v>88</v>
      </c>
      <c r="C16" s="6" t="s">
        <v>89</v>
      </c>
      <c r="D16" s="6" t="s">
        <v>78</v>
      </c>
      <c r="E16" s="5" t="n">
        <v>46275</v>
      </c>
      <c r="F16" s="6" t="s">
        <v>79</v>
      </c>
      <c r="G16" s="7" t="n">
        <v>90000</v>
      </c>
      <c r="H16" s="5"/>
      <c r="I16" s="6"/>
      <c r="J16" s="1"/>
      <c r="K16" s="19" t="str">
        <f aca="false">IF(COUNTA(A16:I16)=0,"",IF(OR(A16="",B16="",C16="",AND(D16&lt;&gt;"Приход",D16&lt;&gt;"Расход"),NOT(ISNUMBER(E16)),NOT(ISNUMBER(G16)),AND(F16&lt;&gt;"Разово",F16&lt;&gt;"Еженедельно",F16&lt;&gt;"Ежемесячно")),"Ошибка: поля или тип",IF(OR(E16&lt;&gt;INT(E16),E16&lt;36526,E16&gt;109574,G16&lt;0),"Ошибка: дата или сумма",IF(AND(H16&lt;&gt;"",NOT(ISNUMBER(H16))),"Ошибка: последний срок",IF(AND(ISNUMBER(H16),OR(H16&lt;E16,H16&lt;&gt;INT(H16))),"Ошибка: последний срок",IF(COUNTIFS($A$12:$A$111,A16)&lt;&gt;1,"Ошибка: повтор ID","OK"))))))</f>
        <v>OK</v>
      </c>
      <c r="L16" s="20" t="n">
        <f aca="false">IF(K16="OK",IF(H16="",DATE(2199,12,31),H16),"")</f>
        <v>109574</v>
      </c>
      <c r="M16" s="19" t="n">
        <f aca="false">IF(AND(K16="OK",ISNUMBER(Календарь!$C$6)),IF(MIN(Календарь!$C$6-1,$L16)&lt;$E16,0,IF($F16="Разово",1,IF($F16="Еженедельно",INT((MIN(Календарь!$C$6-1,$L16)-$E16)/7)+1,(YEAR(MIN(Календарь!$C$6-1,$L16))-YEAR($E16))*12+MONTH(MIN(Календарь!$C$6-1,$L16))-MONTH($E16)+1-IF(DAY(MIN(Календарь!$C$6-1,$L16))&lt;MIN(DAY($E16),DAY(EOMONTH(MIN(Календарь!$C$6-1,$L16),0))),1,0)))),"")</f>
        <v>0</v>
      </c>
      <c r="N16" s="21" t="n">
        <f aca="false">IF(OR(K16&lt;&gt;"OK",NOT(ISNUMBER(Календарь!$L$5))),"",MAX(0,IF(MIN(Календарь!$L$5,$L16)&lt;$E16,0,IF($F16="Разово",1,IF($F16="Еженедельно",INT((MIN(Календарь!$L$5,$L16)-$E16)/7)+1,(YEAR(MIN(Календарь!$L$5,$L16))-YEAR($E16))*12+MONTH(MIN(Календарь!$L$5,$L16))-MONTH($E16)+1-IF(DAY(MIN(Календарь!$L$5,$L16))&lt;MIN(DAY($E16),DAY(EOMONTH(MIN(Календарь!$L$5,$L16),0))),1,0))))-$M16)*$G16)</f>
        <v>90000</v>
      </c>
      <c r="O16" s="21" t="n">
        <f aca="false">IF(OR(K16&lt;&gt;"OK",NOT(ISNUMBER(Календарь!$C$32-1))),"",MAX(0,IF(MIN(Календарь!$C$32-1,$L16)&lt;$E16,0,IF($F16="Разово",1,IF($F16="Еженедельно",INT((MIN(Календарь!$C$32-1,$L16)-$E16)/7)+1,(YEAR(MIN(Календарь!$C$32-1,$L16))-YEAR($E16))*12+MONTH(MIN(Календарь!$C$32-1,$L16))-MONTH($E16)+1-IF(DAY(MIN(Календарь!$C$32-1,$L16))&lt;MIN(DAY($E16),DAY(EOMONTH(MIN(Календарь!$C$32-1,$L16),0))),1,0))))-$M16)*$G16)</f>
        <v>0</v>
      </c>
      <c r="P16" s="21" t="n">
        <f aca="false">IF(OR(K16&lt;&gt;"OK",NOT(ISNUMBER(Календарь!C$33))),"",MAX(0,IF(MIN(Календарь!C$33,$L16)&lt;$E16,0,IF($F16="Разово",1,IF($F16="Еженедельно",INT((MIN(Календарь!C$33,$L16)-$E16)/7)+1,(YEAR(MIN(Календарь!C$33,$L16))-YEAR($E16))*12+MONTH(MIN(Календарь!C$33,$L16))-MONTH($E16)+1-IF(DAY(MIN(Календарь!C$33,$L16))&lt;MIN(DAY($E16),DAY(EOMONTH(MIN(Календарь!C$33,$L16),0))),1,0))))-$M16)*$G16)</f>
        <v>0</v>
      </c>
      <c r="Q16" s="21" t="n">
        <f aca="false">IF(OR(K16&lt;&gt;"OK",NOT(ISNUMBER(Календарь!D$33))),"",MAX(0,IF(MIN(Календарь!D$33,$L16)&lt;$E16,0,IF($F16="Разово",1,IF($F16="Еженедельно",INT((MIN(Календарь!D$33,$L16)-$E16)/7)+1,(YEAR(MIN(Календарь!D$33,$L16))-YEAR($E16))*12+MONTH(MIN(Календарь!D$33,$L16))-MONTH($E16)+1-IF(DAY(MIN(Календарь!D$33,$L16))&lt;MIN(DAY($E16),DAY(EOMONTH(MIN(Календарь!D$33,$L16),0))),1,0))))-$M16)*$G16)</f>
        <v>90000</v>
      </c>
      <c r="R16" s="21" t="n">
        <f aca="false">IF(OR(K16&lt;&gt;"OK",NOT(ISNUMBER(Календарь!E$33))),"",MAX(0,IF(MIN(Календарь!E$33,$L16)&lt;$E16,0,IF($F16="Разово",1,IF($F16="Еженедельно",INT((MIN(Календарь!E$33,$L16)-$E16)/7)+1,(YEAR(MIN(Календарь!E$33,$L16))-YEAR($E16))*12+MONTH(MIN(Календарь!E$33,$L16))-MONTH($E16)+1-IF(DAY(MIN(Календарь!E$33,$L16))&lt;MIN(DAY($E16),DAY(EOMONTH(MIN(Календарь!E$33,$L16),0))),1,0))))-$M16)*$G16)</f>
        <v>90000</v>
      </c>
      <c r="S16" s="21" t="n">
        <f aca="false">IF(OR(K16&lt;&gt;"OK",NOT(ISNUMBER(Календарь!F$33))),"",MAX(0,IF(MIN(Календарь!F$33,$L16)&lt;$E16,0,IF($F16="Разово",1,IF($F16="Еженедельно",INT((MIN(Календарь!F$33,$L16)-$E16)/7)+1,(YEAR(MIN(Календарь!F$33,$L16))-YEAR($E16))*12+MONTH(MIN(Календарь!F$33,$L16))-MONTH($E16)+1-IF(DAY(MIN(Календарь!F$33,$L16))&lt;MIN(DAY($E16),DAY(EOMONTH(MIN(Календарь!F$33,$L16),0))),1,0))))-$M16)*$G16)</f>
        <v>90000</v>
      </c>
      <c r="T16" s="21" t="n">
        <f aca="false">IF(OR(K16&lt;&gt;"OK",NOT(ISNUMBER(Календарь!G$33))),"",MAX(0,IF(MIN(Календарь!G$33,$L16)&lt;$E16,0,IF($F16="Разово",1,IF($F16="Еженедельно",INT((MIN(Календарь!G$33,$L16)-$E16)/7)+1,(YEAR(MIN(Календарь!G$33,$L16))-YEAR($E16))*12+MONTH(MIN(Календарь!G$33,$L16))-MONTH($E16)+1-IF(DAY(MIN(Календарь!G$33,$L16))&lt;MIN(DAY($E16),DAY(EOMONTH(MIN(Календарь!G$33,$L16),0))),1,0))))-$M16)*$G16)</f>
        <v>90000</v>
      </c>
      <c r="U16" s="21" t="n">
        <f aca="false">IF(OR(K16&lt;&gt;"OK",NOT(ISNUMBER(Календарь!H$33))),"",MAX(0,IF(MIN(Календарь!H$33,$L16)&lt;$E16,0,IF($F16="Разово",1,IF($F16="Еженедельно",INT((MIN(Календарь!H$33,$L16)-$E16)/7)+1,(YEAR(MIN(Календарь!H$33,$L16))-YEAR($E16))*12+MONTH(MIN(Календарь!H$33,$L16))-MONTH($E16)+1-IF(DAY(MIN(Календарь!H$33,$L16))&lt;MIN(DAY($E16),DAY(EOMONTH(MIN(Календарь!H$33,$L16),0))),1,0))))-$M16)*$G16)</f>
        <v>180000</v>
      </c>
      <c r="V16" s="21" t="n">
        <f aca="false">IF(OR(K16&lt;&gt;"OK",NOT(ISNUMBER(Календарь!I$33))),"",MAX(0,IF(MIN(Календарь!I$33,$L16)&lt;$E16,0,IF($F16="Разово",1,IF($F16="Еженедельно",INT((MIN(Календарь!I$33,$L16)-$E16)/7)+1,(YEAR(MIN(Календарь!I$33,$L16))-YEAR($E16))*12+MONTH(MIN(Календарь!I$33,$L16))-MONTH($E16)+1-IF(DAY(MIN(Календарь!I$33,$L16))&lt;MIN(DAY($E16),DAY(EOMONTH(MIN(Календарь!I$33,$L16),0))),1,0))))-$M16)*$G16)</f>
        <v>180000</v>
      </c>
      <c r="W16" s="21" t="n">
        <f aca="false">IF(OR(K16&lt;&gt;"OK",NOT(ISNUMBER(Календарь!J$33))),"",MAX(0,IF(MIN(Календарь!J$33,$L16)&lt;$E16,0,IF($F16="Разово",1,IF($F16="Еженедельно",INT((MIN(Календарь!J$33,$L16)-$E16)/7)+1,(YEAR(MIN(Календарь!J$33,$L16))-YEAR($E16))*12+MONTH(MIN(Календарь!J$33,$L16))-MONTH($E16)+1-IF(DAY(MIN(Календарь!J$33,$L16))&lt;MIN(DAY($E16),DAY(EOMONTH(MIN(Календарь!J$33,$L16),0))),1,0))))-$M16)*$G16)</f>
        <v>180000</v>
      </c>
      <c r="X16" s="21" t="n">
        <f aca="false">IF(OR(K16&lt;&gt;"OK",NOT(ISNUMBER(Календарь!K$33))),"",MAX(0,IF(MIN(Календарь!K$33,$L16)&lt;$E16,0,IF($F16="Разово",1,IF($F16="Еженедельно",INT((MIN(Календарь!K$33,$L16)-$E16)/7)+1,(YEAR(MIN(Календарь!K$33,$L16))-YEAR($E16))*12+MONTH(MIN(Календарь!K$33,$L16))-MONTH($E16)+1-IF(DAY(MIN(Календарь!K$33,$L16))&lt;MIN(DAY($E16),DAY(EOMONTH(MIN(Календарь!K$33,$L16),0))),1,0))))-$M16)*$G16)</f>
        <v>180000</v>
      </c>
      <c r="Y16" s="21" t="n">
        <f aca="false">IF(OR(K16&lt;&gt;"OK",NOT(ISNUMBER(Календарь!L$33))),"",MAX(0,IF(MIN(Календарь!L$33,$L16)&lt;$E16,0,IF($F16="Разово",1,IF($F16="Еженедельно",INT((MIN(Календарь!L$33,$L16)-$E16)/7)+1,(YEAR(MIN(Календарь!L$33,$L16))-YEAR($E16))*12+MONTH(MIN(Календарь!L$33,$L16))-MONTH($E16)+1-IF(DAY(MIN(Календарь!L$33,$L16))&lt;MIN(DAY($E16),DAY(EOMONTH(MIN(Календарь!L$33,$L16),0))),1,0))))-$M16)*$G16)</f>
        <v>180000</v>
      </c>
      <c r="Z16" s="21" t="n">
        <f aca="false">IF(OR(K16&lt;&gt;"OK",NOT(ISNUMBER(Календарь!M$33))),"",MAX(0,IF(MIN(Календарь!M$33,$L16)&lt;$E16,0,IF($F16="Разово",1,IF($F16="Еженедельно",INT((MIN(Календарь!M$33,$L16)-$E16)/7)+1,(YEAR(MIN(Календарь!M$33,$L16))-YEAR($E16))*12+MONTH(MIN(Календарь!M$33,$L16))-MONTH($E16)+1-IF(DAY(MIN(Календарь!M$33,$L16))&lt;MIN(DAY($E16),DAY(EOMONTH(MIN(Календарь!M$33,$L16),0))),1,0))))-$M16)*$G16)</f>
        <v>270000</v>
      </c>
      <c r="AA16" s="21" t="n">
        <f aca="false">IF(OR(K16&lt;&gt;"OK",NOT(ISNUMBER(Календарь!N$33))),"",MAX(0,IF(MIN(Календарь!N$33,$L16)&lt;$E16,0,IF($F16="Разово",1,IF($F16="Еженедельно",INT((MIN(Календарь!N$33,$L16)-$E16)/7)+1,(YEAR(MIN(Календарь!N$33,$L16))-YEAR($E16))*12+MONTH(MIN(Календарь!N$33,$L16))-MONTH($E16)+1-IF(DAY(MIN(Календарь!N$33,$L16))&lt;MIN(DAY($E16),DAY(EOMONTH(MIN(Календарь!N$33,$L16),0))),1,0))))-$M16)*$G16)</f>
        <v>270000</v>
      </c>
    </row>
    <row r="17" customFormat="false" ht="22" hidden="false" customHeight="true" outlineLevel="0" collapsed="false">
      <c r="A17" s="6" t="s">
        <v>90</v>
      </c>
      <c r="B17" s="6" t="s">
        <v>91</v>
      </c>
      <c r="C17" s="6" t="s">
        <v>92</v>
      </c>
      <c r="D17" s="6" t="s">
        <v>78</v>
      </c>
      <c r="E17" s="5" t="n">
        <v>46277</v>
      </c>
      <c r="F17" s="6" t="s">
        <v>79</v>
      </c>
      <c r="G17" s="7" t="n">
        <v>10000</v>
      </c>
      <c r="H17" s="5"/>
      <c r="I17" s="6" t="s">
        <v>93</v>
      </c>
      <c r="J17" s="1"/>
      <c r="K17" s="19" t="str">
        <f aca="false">IF(COUNTA(A17:I17)=0,"",IF(OR(A17="",B17="",C17="",AND(D17&lt;&gt;"Приход",D17&lt;&gt;"Расход"),NOT(ISNUMBER(E17)),NOT(ISNUMBER(G17)),AND(F17&lt;&gt;"Разово",F17&lt;&gt;"Еженедельно",F17&lt;&gt;"Ежемесячно")),"Ошибка: поля или тип",IF(OR(E17&lt;&gt;INT(E17),E17&lt;36526,E17&gt;109574,G17&lt;0),"Ошибка: дата или сумма",IF(AND(H17&lt;&gt;"",NOT(ISNUMBER(H17))),"Ошибка: последний срок",IF(AND(ISNUMBER(H17),OR(H17&lt;E17,H17&lt;&gt;INT(H17))),"Ошибка: последний срок",IF(COUNTIFS($A$12:$A$111,A17)&lt;&gt;1,"Ошибка: повтор ID","OK"))))))</f>
        <v>OK</v>
      </c>
      <c r="L17" s="20" t="n">
        <f aca="false">IF(K17="OK",IF(H17="",DATE(2199,12,31),H17),"")</f>
        <v>109574</v>
      </c>
      <c r="M17" s="19" t="n">
        <f aca="false">IF(AND(K17="OK",ISNUMBER(Календарь!$C$6)),IF(MIN(Календарь!$C$6-1,$L17)&lt;$E17,0,IF($F17="Разово",1,IF($F17="Еженедельно",INT((MIN(Календарь!$C$6-1,$L17)-$E17)/7)+1,(YEAR(MIN(Календарь!$C$6-1,$L17))-YEAR($E17))*12+MONTH(MIN(Календарь!$C$6-1,$L17))-MONTH($E17)+1-IF(DAY(MIN(Календарь!$C$6-1,$L17))&lt;MIN(DAY($E17),DAY(EOMONTH(MIN(Календарь!$C$6-1,$L17),0))),1,0)))),"")</f>
        <v>0</v>
      </c>
      <c r="N17" s="21" t="n">
        <f aca="false">IF(OR(K17&lt;&gt;"OK",NOT(ISNUMBER(Календарь!$L$5))),"",MAX(0,IF(MIN(Календарь!$L$5,$L17)&lt;$E17,0,IF($F17="Разово",1,IF($F17="Еженедельно",INT((MIN(Календарь!$L$5,$L17)-$E17)/7)+1,(YEAR(MIN(Календарь!$L$5,$L17))-YEAR($E17))*12+MONTH(MIN(Календарь!$L$5,$L17))-MONTH($E17)+1-IF(DAY(MIN(Календарь!$L$5,$L17))&lt;MIN(DAY($E17),DAY(EOMONTH(MIN(Календарь!$L$5,$L17),0))),1,0))))-$M17)*$G17)</f>
        <v>10000</v>
      </c>
      <c r="O17" s="21" t="n">
        <f aca="false">IF(OR(K17&lt;&gt;"OK",NOT(ISNUMBER(Календарь!$C$32-1))),"",MAX(0,IF(MIN(Календарь!$C$32-1,$L17)&lt;$E17,0,IF($F17="Разово",1,IF($F17="Еженедельно",INT((MIN(Календарь!$C$32-1,$L17)-$E17)/7)+1,(YEAR(MIN(Календарь!$C$32-1,$L17))-YEAR($E17))*12+MONTH(MIN(Календарь!$C$32-1,$L17))-MONTH($E17)+1-IF(DAY(MIN(Календарь!$C$32-1,$L17))&lt;MIN(DAY($E17),DAY(EOMONTH(MIN(Календарь!$C$32-1,$L17),0))),1,0))))-$M17)*$G17)</f>
        <v>0</v>
      </c>
      <c r="P17" s="21" t="n">
        <f aca="false">IF(OR(K17&lt;&gt;"OK",NOT(ISNUMBER(Календарь!C$33))),"",MAX(0,IF(MIN(Календарь!C$33,$L17)&lt;$E17,0,IF($F17="Разово",1,IF($F17="Еженедельно",INT((MIN(Календарь!C$33,$L17)-$E17)/7)+1,(YEAR(MIN(Календарь!C$33,$L17))-YEAR($E17))*12+MONTH(MIN(Календарь!C$33,$L17))-MONTH($E17)+1-IF(DAY(MIN(Календарь!C$33,$L17))&lt;MIN(DAY($E17),DAY(EOMONTH(MIN(Календарь!C$33,$L17),0))),1,0))))-$M17)*$G17)</f>
        <v>0</v>
      </c>
      <c r="Q17" s="21" t="n">
        <f aca="false">IF(OR(K17&lt;&gt;"OK",NOT(ISNUMBER(Календарь!D$33))),"",MAX(0,IF(MIN(Календарь!D$33,$L17)&lt;$E17,0,IF($F17="Разово",1,IF($F17="Еженедельно",INT((MIN(Календарь!D$33,$L17)-$E17)/7)+1,(YEAR(MIN(Календарь!D$33,$L17))-YEAR($E17))*12+MONTH(MIN(Календарь!D$33,$L17))-MONTH($E17)+1-IF(DAY(MIN(Календарь!D$33,$L17))&lt;MIN(DAY($E17),DAY(EOMONTH(MIN(Календарь!D$33,$L17),0))),1,0))))-$M17)*$G17)</f>
        <v>10000</v>
      </c>
      <c r="R17" s="21" t="n">
        <f aca="false">IF(OR(K17&lt;&gt;"OK",NOT(ISNUMBER(Календарь!E$33))),"",MAX(0,IF(MIN(Календарь!E$33,$L17)&lt;$E17,0,IF($F17="Разово",1,IF($F17="Еженедельно",INT((MIN(Календарь!E$33,$L17)-$E17)/7)+1,(YEAR(MIN(Календарь!E$33,$L17))-YEAR($E17))*12+MONTH(MIN(Календарь!E$33,$L17))-MONTH($E17)+1-IF(DAY(MIN(Календарь!E$33,$L17))&lt;MIN(DAY($E17),DAY(EOMONTH(MIN(Календарь!E$33,$L17),0))),1,0))))-$M17)*$G17)</f>
        <v>10000</v>
      </c>
      <c r="S17" s="21" t="n">
        <f aca="false">IF(OR(K17&lt;&gt;"OK",NOT(ISNUMBER(Календарь!F$33))),"",MAX(0,IF(MIN(Календарь!F$33,$L17)&lt;$E17,0,IF($F17="Разово",1,IF($F17="Еженедельно",INT((MIN(Календарь!F$33,$L17)-$E17)/7)+1,(YEAR(MIN(Календарь!F$33,$L17))-YEAR($E17))*12+MONTH(MIN(Календарь!F$33,$L17))-MONTH($E17)+1-IF(DAY(MIN(Календарь!F$33,$L17))&lt;MIN(DAY($E17),DAY(EOMONTH(MIN(Календарь!F$33,$L17),0))),1,0))))-$M17)*$G17)</f>
        <v>10000</v>
      </c>
      <c r="T17" s="21" t="n">
        <f aca="false">IF(OR(K17&lt;&gt;"OK",NOT(ISNUMBER(Календарь!G$33))),"",MAX(0,IF(MIN(Календарь!G$33,$L17)&lt;$E17,0,IF($F17="Разово",1,IF($F17="Еженедельно",INT((MIN(Календарь!G$33,$L17)-$E17)/7)+1,(YEAR(MIN(Календарь!G$33,$L17))-YEAR($E17))*12+MONTH(MIN(Календарь!G$33,$L17))-MONTH($E17)+1-IF(DAY(MIN(Календарь!G$33,$L17))&lt;MIN(DAY($E17),DAY(EOMONTH(MIN(Календарь!G$33,$L17),0))),1,0))))-$M17)*$G17)</f>
        <v>10000</v>
      </c>
      <c r="U17" s="21" t="n">
        <f aca="false">IF(OR(K17&lt;&gt;"OK",NOT(ISNUMBER(Календарь!H$33))),"",MAX(0,IF(MIN(Календарь!H$33,$L17)&lt;$E17,0,IF($F17="Разово",1,IF($F17="Еженедельно",INT((MIN(Календарь!H$33,$L17)-$E17)/7)+1,(YEAR(MIN(Календарь!H$33,$L17))-YEAR($E17))*12+MONTH(MIN(Календарь!H$33,$L17))-MONTH($E17)+1-IF(DAY(MIN(Календарь!H$33,$L17))&lt;MIN(DAY($E17),DAY(EOMONTH(MIN(Календарь!H$33,$L17),0))),1,0))))-$M17)*$G17)</f>
        <v>10000</v>
      </c>
      <c r="V17" s="21" t="n">
        <f aca="false">IF(OR(K17&lt;&gt;"OK",NOT(ISNUMBER(Календарь!I$33))),"",MAX(0,IF(MIN(Календарь!I$33,$L17)&lt;$E17,0,IF($F17="Разово",1,IF($F17="Еженедельно",INT((MIN(Календарь!I$33,$L17)-$E17)/7)+1,(YEAR(MIN(Календарь!I$33,$L17))-YEAR($E17))*12+MONTH(MIN(Календарь!I$33,$L17))-MONTH($E17)+1-IF(DAY(MIN(Календарь!I$33,$L17))&lt;MIN(DAY($E17),DAY(EOMONTH(MIN(Календарь!I$33,$L17),0))),1,0))))-$M17)*$G17)</f>
        <v>20000</v>
      </c>
      <c r="W17" s="21" t="n">
        <f aca="false">IF(OR(K17&lt;&gt;"OK",NOT(ISNUMBER(Календарь!J$33))),"",MAX(0,IF(MIN(Календарь!J$33,$L17)&lt;$E17,0,IF($F17="Разово",1,IF($F17="Еженедельно",INT((MIN(Календарь!J$33,$L17)-$E17)/7)+1,(YEAR(MIN(Календарь!J$33,$L17))-YEAR($E17))*12+MONTH(MIN(Календарь!J$33,$L17))-MONTH($E17)+1-IF(DAY(MIN(Календарь!J$33,$L17))&lt;MIN(DAY($E17),DAY(EOMONTH(MIN(Календарь!J$33,$L17),0))),1,0))))-$M17)*$G17)</f>
        <v>20000</v>
      </c>
      <c r="X17" s="21" t="n">
        <f aca="false">IF(OR(K17&lt;&gt;"OK",NOT(ISNUMBER(Календарь!K$33))),"",MAX(0,IF(MIN(Календарь!K$33,$L17)&lt;$E17,0,IF($F17="Разово",1,IF($F17="Еженедельно",INT((MIN(Календарь!K$33,$L17)-$E17)/7)+1,(YEAR(MIN(Календарь!K$33,$L17))-YEAR($E17))*12+MONTH(MIN(Календарь!K$33,$L17))-MONTH($E17)+1-IF(DAY(MIN(Календарь!K$33,$L17))&lt;MIN(DAY($E17),DAY(EOMONTH(MIN(Календарь!K$33,$L17),0))),1,0))))-$M17)*$G17)</f>
        <v>20000</v>
      </c>
      <c r="Y17" s="21" t="n">
        <f aca="false">IF(OR(K17&lt;&gt;"OK",NOT(ISNUMBER(Календарь!L$33))),"",MAX(0,IF(MIN(Календарь!L$33,$L17)&lt;$E17,0,IF($F17="Разово",1,IF($F17="Еженедельно",INT((MIN(Календарь!L$33,$L17)-$E17)/7)+1,(YEAR(MIN(Календарь!L$33,$L17))-YEAR($E17))*12+MONTH(MIN(Календарь!L$33,$L17))-MONTH($E17)+1-IF(DAY(MIN(Календарь!L$33,$L17))&lt;MIN(DAY($E17),DAY(EOMONTH(MIN(Календарь!L$33,$L17),0))),1,0))))-$M17)*$G17)</f>
        <v>20000</v>
      </c>
      <c r="Z17" s="21" t="n">
        <f aca="false">IF(OR(K17&lt;&gt;"OK",NOT(ISNUMBER(Календарь!M$33))),"",MAX(0,IF(MIN(Календарь!M$33,$L17)&lt;$E17,0,IF($F17="Разово",1,IF($F17="Еженедельно",INT((MIN(Календарь!M$33,$L17)-$E17)/7)+1,(YEAR(MIN(Календарь!M$33,$L17))-YEAR($E17))*12+MONTH(MIN(Календарь!M$33,$L17))-MONTH($E17)+1-IF(DAY(MIN(Календарь!M$33,$L17))&lt;MIN(DAY($E17),DAY(EOMONTH(MIN(Календарь!M$33,$L17),0))),1,0))))-$M17)*$G17)</f>
        <v>30000</v>
      </c>
      <c r="AA17" s="21" t="n">
        <f aca="false">IF(OR(K17&lt;&gt;"OK",NOT(ISNUMBER(Календарь!N$33))),"",MAX(0,IF(MIN(Календарь!N$33,$L17)&lt;$E17,0,IF($F17="Разово",1,IF($F17="Еженедельно",INT((MIN(Календарь!N$33,$L17)-$E17)/7)+1,(YEAR(MIN(Календарь!N$33,$L17))-YEAR($E17))*12+MONTH(MIN(Календарь!N$33,$L17))-MONTH($E17)+1-IF(DAY(MIN(Календарь!N$33,$L17))&lt;MIN(DAY($E17),DAY(EOMONTH(MIN(Календарь!N$33,$L17),0))),1,0))))-$M17)*$G17)</f>
        <v>30000</v>
      </c>
    </row>
    <row r="18" customFormat="false" ht="22" hidden="false" customHeight="true" outlineLevel="0" collapsed="false">
      <c r="A18" s="6" t="s">
        <v>94</v>
      </c>
      <c r="B18" s="6" t="s">
        <v>95</v>
      </c>
      <c r="C18" s="6" t="s">
        <v>71</v>
      </c>
      <c r="D18" s="6" t="s">
        <v>72</v>
      </c>
      <c r="E18" s="5" t="n">
        <v>46285</v>
      </c>
      <c r="F18" s="6" t="s">
        <v>73</v>
      </c>
      <c r="G18" s="7" t="n">
        <v>150000</v>
      </c>
      <c r="H18" s="5"/>
      <c r="I18" s="6"/>
      <c r="J18" s="1"/>
      <c r="K18" s="19" t="str">
        <f aca="false">IF(COUNTA(A18:I18)=0,"",IF(OR(A18="",B18="",C18="",AND(D18&lt;&gt;"Приход",D18&lt;&gt;"Расход"),NOT(ISNUMBER(E18)),NOT(ISNUMBER(G18)),AND(F18&lt;&gt;"Разово",F18&lt;&gt;"Еженедельно",F18&lt;&gt;"Ежемесячно")),"Ошибка: поля или тип",IF(OR(E18&lt;&gt;INT(E18),E18&lt;36526,E18&gt;109574,G18&lt;0),"Ошибка: дата или сумма",IF(AND(H18&lt;&gt;"",NOT(ISNUMBER(H18))),"Ошибка: последний срок",IF(AND(ISNUMBER(H18),OR(H18&lt;E18,H18&lt;&gt;INT(H18))),"Ошибка: последний срок",IF(COUNTIFS($A$12:$A$111,A18)&lt;&gt;1,"Ошибка: повтор ID","OK"))))))</f>
        <v>OK</v>
      </c>
      <c r="L18" s="20" t="n">
        <f aca="false">IF(K18="OK",IF(H18="",DATE(2199,12,31),H18),"")</f>
        <v>109574</v>
      </c>
      <c r="M18" s="19" t="n">
        <f aca="false">IF(AND(K18="OK",ISNUMBER(Календарь!$C$6)),IF(MIN(Календарь!$C$6-1,$L18)&lt;$E18,0,IF($F18="Разово",1,IF($F18="Еженедельно",INT((MIN(Календарь!$C$6-1,$L18)-$E18)/7)+1,(YEAR(MIN(Календарь!$C$6-1,$L18))-YEAR($E18))*12+MONTH(MIN(Календарь!$C$6-1,$L18))-MONTH($E18)+1-IF(DAY(MIN(Календарь!$C$6-1,$L18))&lt;MIN(DAY($E18),DAY(EOMONTH(MIN(Календарь!$C$6-1,$L18),0))),1,0)))),"")</f>
        <v>0</v>
      </c>
      <c r="N18" s="21" t="n">
        <f aca="false">IF(OR(K18&lt;&gt;"OK",NOT(ISNUMBER(Календарь!$L$5))),"",MAX(0,IF(MIN(Календарь!$L$5,$L18)&lt;$E18,0,IF($F18="Разово",1,IF($F18="Еженедельно",INT((MIN(Календарь!$L$5,$L18)-$E18)/7)+1,(YEAR(MIN(Календарь!$L$5,$L18))-YEAR($E18))*12+MONTH(MIN(Календарь!$L$5,$L18))-MONTH($E18)+1-IF(DAY(MIN(Календарь!$L$5,$L18))&lt;MIN(DAY($E18),DAY(EOMONTH(MIN(Календарь!$L$5,$L18),0))),1,0))))-$M18)*$G18)</f>
        <v>0</v>
      </c>
      <c r="O18" s="21" t="n">
        <f aca="false">IF(OR(K18&lt;&gt;"OK",NOT(ISNUMBER(Календарь!$C$32-1))),"",MAX(0,IF(MIN(Календарь!$C$32-1,$L18)&lt;$E18,0,IF($F18="Разово",1,IF($F18="Еженедельно",INT((MIN(Календарь!$C$32-1,$L18)-$E18)/7)+1,(YEAR(MIN(Календарь!$C$32-1,$L18))-YEAR($E18))*12+MONTH(MIN(Календарь!$C$32-1,$L18))-MONTH($E18)+1-IF(DAY(MIN(Календарь!$C$32-1,$L18))&lt;MIN(DAY($E18),DAY(EOMONTH(MIN(Календарь!$C$32-1,$L18),0))),1,0))))-$M18)*$G18)</f>
        <v>0</v>
      </c>
      <c r="P18" s="21" t="n">
        <f aca="false">IF(OR(K18&lt;&gt;"OK",NOT(ISNUMBER(Календарь!C$33))),"",MAX(0,IF(MIN(Календарь!C$33,$L18)&lt;$E18,0,IF($F18="Разово",1,IF($F18="Еженедельно",INT((MIN(Календарь!C$33,$L18)-$E18)/7)+1,(YEAR(MIN(Календарь!C$33,$L18))-YEAR($E18))*12+MONTH(MIN(Календарь!C$33,$L18))-MONTH($E18)+1-IF(DAY(MIN(Календарь!C$33,$L18))&lt;MIN(DAY($E18),DAY(EOMONTH(MIN(Календарь!C$33,$L18),0))),1,0))))-$M18)*$G18)</f>
        <v>0</v>
      </c>
      <c r="Q18" s="21" t="n">
        <f aca="false">IF(OR(K18&lt;&gt;"OK",NOT(ISNUMBER(Календарь!D$33))),"",MAX(0,IF(MIN(Календарь!D$33,$L18)&lt;$E18,0,IF($F18="Разово",1,IF($F18="Еженедельно",INT((MIN(Календарь!D$33,$L18)-$E18)/7)+1,(YEAR(MIN(Календарь!D$33,$L18))-YEAR($E18))*12+MONTH(MIN(Календарь!D$33,$L18))-MONTH($E18)+1-IF(DAY(MIN(Календарь!D$33,$L18))&lt;MIN(DAY($E18),DAY(EOMONTH(MIN(Календарь!D$33,$L18),0))),1,0))))-$M18)*$G18)</f>
        <v>0</v>
      </c>
      <c r="R18" s="21" t="n">
        <f aca="false">IF(OR(K18&lt;&gt;"OK",NOT(ISNUMBER(Календарь!E$33))),"",MAX(0,IF(MIN(Календарь!E$33,$L18)&lt;$E18,0,IF($F18="Разово",1,IF($F18="Еженедельно",INT((MIN(Календарь!E$33,$L18)-$E18)/7)+1,(YEAR(MIN(Календарь!E$33,$L18))-YEAR($E18))*12+MONTH(MIN(Календарь!E$33,$L18))-MONTH($E18)+1-IF(DAY(MIN(Календарь!E$33,$L18))&lt;MIN(DAY($E18),DAY(EOMONTH(MIN(Календарь!E$33,$L18),0))),1,0))))-$M18)*$G18)</f>
        <v>150000</v>
      </c>
      <c r="S18" s="21" t="n">
        <f aca="false">IF(OR(K18&lt;&gt;"OK",NOT(ISNUMBER(Календарь!F$33))),"",MAX(0,IF(MIN(Календарь!F$33,$L18)&lt;$E18,0,IF($F18="Разово",1,IF($F18="Еженедельно",INT((MIN(Календарь!F$33,$L18)-$E18)/7)+1,(YEAR(MIN(Календарь!F$33,$L18))-YEAR($E18))*12+MONTH(MIN(Календарь!F$33,$L18))-MONTH($E18)+1-IF(DAY(MIN(Календарь!F$33,$L18))&lt;MIN(DAY($E18),DAY(EOMONTH(MIN(Календарь!F$33,$L18),0))),1,0))))-$M18)*$G18)</f>
        <v>150000</v>
      </c>
      <c r="T18" s="21" t="n">
        <f aca="false">IF(OR(K18&lt;&gt;"OK",NOT(ISNUMBER(Календарь!G$33))),"",MAX(0,IF(MIN(Календарь!G$33,$L18)&lt;$E18,0,IF($F18="Разово",1,IF($F18="Еженедельно",INT((MIN(Календарь!G$33,$L18)-$E18)/7)+1,(YEAR(MIN(Календарь!G$33,$L18))-YEAR($E18))*12+MONTH(MIN(Календарь!G$33,$L18))-MONTH($E18)+1-IF(DAY(MIN(Календарь!G$33,$L18))&lt;MIN(DAY($E18),DAY(EOMONTH(MIN(Календарь!G$33,$L18),0))),1,0))))-$M18)*$G18)</f>
        <v>150000</v>
      </c>
      <c r="U18" s="21" t="n">
        <f aca="false">IF(OR(K18&lt;&gt;"OK",NOT(ISNUMBER(Календарь!H$33))),"",MAX(0,IF(MIN(Календарь!H$33,$L18)&lt;$E18,0,IF($F18="Разово",1,IF($F18="Еженедельно",INT((MIN(Календарь!H$33,$L18)-$E18)/7)+1,(YEAR(MIN(Календарь!H$33,$L18))-YEAR($E18))*12+MONTH(MIN(Календарь!H$33,$L18))-MONTH($E18)+1-IF(DAY(MIN(Календарь!H$33,$L18))&lt;MIN(DAY($E18),DAY(EOMONTH(MIN(Календарь!H$33,$L18),0))),1,0))))-$M18)*$G18)</f>
        <v>150000</v>
      </c>
      <c r="V18" s="21" t="n">
        <f aca="false">IF(OR(K18&lt;&gt;"OK",NOT(ISNUMBER(Календарь!I$33))),"",MAX(0,IF(MIN(Календарь!I$33,$L18)&lt;$E18,0,IF($F18="Разово",1,IF($F18="Еженедельно",INT((MIN(Календарь!I$33,$L18)-$E18)/7)+1,(YEAR(MIN(Календарь!I$33,$L18))-YEAR($E18))*12+MONTH(MIN(Календарь!I$33,$L18))-MONTH($E18)+1-IF(DAY(MIN(Календарь!I$33,$L18))&lt;MIN(DAY($E18),DAY(EOMONTH(MIN(Календарь!I$33,$L18),0))),1,0))))-$M18)*$G18)</f>
        <v>150000</v>
      </c>
      <c r="W18" s="21" t="n">
        <f aca="false">IF(OR(K18&lt;&gt;"OK",NOT(ISNUMBER(Календарь!J$33))),"",MAX(0,IF(MIN(Календарь!J$33,$L18)&lt;$E18,0,IF($F18="Разово",1,IF($F18="Еженедельно",INT((MIN(Календарь!J$33,$L18)-$E18)/7)+1,(YEAR(MIN(Календарь!J$33,$L18))-YEAR($E18))*12+MONTH(MIN(Календарь!J$33,$L18))-MONTH($E18)+1-IF(DAY(MIN(Календарь!J$33,$L18))&lt;MIN(DAY($E18),DAY(EOMONTH(MIN(Календарь!J$33,$L18),0))),1,0))))-$M18)*$G18)</f>
        <v>150000</v>
      </c>
      <c r="X18" s="21" t="n">
        <f aca="false">IF(OR(K18&lt;&gt;"OK",NOT(ISNUMBER(Календарь!K$33))),"",MAX(0,IF(MIN(Календарь!K$33,$L18)&lt;$E18,0,IF($F18="Разово",1,IF($F18="Еженедельно",INT((MIN(Календарь!K$33,$L18)-$E18)/7)+1,(YEAR(MIN(Календарь!K$33,$L18))-YEAR($E18))*12+MONTH(MIN(Календарь!K$33,$L18))-MONTH($E18)+1-IF(DAY(MIN(Календарь!K$33,$L18))&lt;MIN(DAY($E18),DAY(EOMONTH(MIN(Календарь!K$33,$L18),0))),1,0))))-$M18)*$G18)</f>
        <v>150000</v>
      </c>
      <c r="Y18" s="21" t="n">
        <f aca="false">IF(OR(K18&lt;&gt;"OK",NOT(ISNUMBER(Календарь!L$33))),"",MAX(0,IF(MIN(Календарь!L$33,$L18)&lt;$E18,0,IF($F18="Разово",1,IF($F18="Еженедельно",INT((MIN(Календарь!L$33,$L18)-$E18)/7)+1,(YEAR(MIN(Календарь!L$33,$L18))-YEAR($E18))*12+MONTH(MIN(Календарь!L$33,$L18))-MONTH($E18)+1-IF(DAY(MIN(Календарь!L$33,$L18))&lt;MIN(DAY($E18),DAY(EOMONTH(MIN(Календарь!L$33,$L18),0))),1,0))))-$M18)*$G18)</f>
        <v>150000</v>
      </c>
      <c r="Z18" s="21" t="n">
        <f aca="false">IF(OR(K18&lt;&gt;"OK",NOT(ISNUMBER(Календарь!M$33))),"",MAX(0,IF(MIN(Календарь!M$33,$L18)&lt;$E18,0,IF($F18="Разово",1,IF($F18="Еженедельно",INT((MIN(Календарь!M$33,$L18)-$E18)/7)+1,(YEAR(MIN(Календарь!M$33,$L18))-YEAR($E18))*12+MONTH(MIN(Календарь!M$33,$L18))-MONTH($E18)+1-IF(DAY(MIN(Календарь!M$33,$L18))&lt;MIN(DAY($E18),DAY(EOMONTH(MIN(Календарь!M$33,$L18),0))),1,0))))-$M18)*$G18)</f>
        <v>150000</v>
      </c>
      <c r="AA18" s="21" t="n">
        <f aca="false">IF(OR(K18&lt;&gt;"OK",NOT(ISNUMBER(Календарь!N$33))),"",MAX(0,IF(MIN(Календарь!N$33,$L18)&lt;$E18,0,IF($F18="Разово",1,IF($F18="Еженедельно",INT((MIN(Календарь!N$33,$L18)-$E18)/7)+1,(YEAR(MIN(Календарь!N$33,$L18))-YEAR($E18))*12+MONTH(MIN(Календарь!N$33,$L18))-MONTH($E18)+1-IF(DAY(MIN(Календарь!N$33,$L18))&lt;MIN(DAY($E18),DAY(EOMONTH(MIN(Календарь!N$33,$L18),0))),1,0))))-$M18)*$G18)</f>
        <v>150000</v>
      </c>
    </row>
    <row r="19" customFormat="false" ht="22" hidden="false" customHeight="true" outlineLevel="0" collapsed="false">
      <c r="A19" s="6" t="s">
        <v>96</v>
      </c>
      <c r="B19" s="6" t="s">
        <v>97</v>
      </c>
      <c r="C19" s="6" t="s">
        <v>97</v>
      </c>
      <c r="D19" s="6" t="s">
        <v>78</v>
      </c>
      <c r="E19" s="5" t="n">
        <v>46290</v>
      </c>
      <c r="F19" s="6" t="s">
        <v>73</v>
      </c>
      <c r="G19" s="7" t="n">
        <v>80000</v>
      </c>
      <c r="H19" s="5"/>
      <c r="I19" s="6"/>
      <c r="J19" s="1"/>
      <c r="K19" s="19" t="str">
        <f aca="false">IF(COUNTA(A19:I19)=0,"",IF(OR(A19="",B19="",C19="",AND(D19&lt;&gt;"Приход",D19&lt;&gt;"Расход"),NOT(ISNUMBER(E19)),NOT(ISNUMBER(G19)),AND(F19&lt;&gt;"Разово",F19&lt;&gt;"Еженедельно",F19&lt;&gt;"Ежемесячно")),"Ошибка: поля или тип",IF(OR(E19&lt;&gt;INT(E19),E19&lt;36526,E19&gt;109574,G19&lt;0),"Ошибка: дата или сумма",IF(AND(H19&lt;&gt;"",NOT(ISNUMBER(H19))),"Ошибка: последний срок",IF(AND(ISNUMBER(H19),OR(H19&lt;E19,H19&lt;&gt;INT(H19))),"Ошибка: последний срок",IF(COUNTIFS($A$12:$A$111,A19)&lt;&gt;1,"Ошибка: повтор ID","OK"))))))</f>
        <v>OK</v>
      </c>
      <c r="L19" s="20" t="n">
        <f aca="false">IF(K19="OK",IF(H19="",DATE(2199,12,31),H19),"")</f>
        <v>109574</v>
      </c>
      <c r="M19" s="19" t="n">
        <f aca="false">IF(AND(K19="OK",ISNUMBER(Календарь!$C$6)),IF(MIN(Календарь!$C$6-1,$L19)&lt;$E19,0,IF($F19="Разово",1,IF($F19="Еженедельно",INT((MIN(Календарь!$C$6-1,$L19)-$E19)/7)+1,(YEAR(MIN(Календарь!$C$6-1,$L19))-YEAR($E19))*12+MONTH(MIN(Календарь!$C$6-1,$L19))-MONTH($E19)+1-IF(DAY(MIN(Календарь!$C$6-1,$L19))&lt;MIN(DAY($E19),DAY(EOMONTH(MIN(Календарь!$C$6-1,$L19),0))),1,0)))),"")</f>
        <v>0</v>
      </c>
      <c r="N19" s="21" t="n">
        <f aca="false">IF(OR(K19&lt;&gt;"OK",NOT(ISNUMBER(Календарь!$L$5))),"",MAX(0,IF(MIN(Календарь!$L$5,$L19)&lt;$E19,0,IF($F19="Разово",1,IF($F19="Еженедельно",INT((MIN(Календарь!$L$5,$L19)-$E19)/7)+1,(YEAR(MIN(Календарь!$L$5,$L19))-YEAR($E19))*12+MONTH(MIN(Календарь!$L$5,$L19))-MONTH($E19)+1-IF(DAY(MIN(Календарь!$L$5,$L19))&lt;MIN(DAY($E19),DAY(EOMONTH(MIN(Календарь!$L$5,$L19),0))),1,0))))-$M19)*$G19)</f>
        <v>0</v>
      </c>
      <c r="O19" s="21" t="n">
        <f aca="false">IF(OR(K19&lt;&gt;"OK",NOT(ISNUMBER(Календарь!$C$32-1))),"",MAX(0,IF(MIN(Календарь!$C$32-1,$L19)&lt;$E19,0,IF($F19="Разово",1,IF($F19="Еженедельно",INT((MIN(Календарь!$C$32-1,$L19)-$E19)/7)+1,(YEAR(MIN(Календарь!$C$32-1,$L19))-YEAR($E19))*12+MONTH(MIN(Календарь!$C$32-1,$L19))-MONTH($E19)+1-IF(DAY(MIN(Календарь!$C$32-1,$L19))&lt;MIN(DAY($E19),DAY(EOMONTH(MIN(Календарь!$C$32-1,$L19),0))),1,0))))-$M19)*$G19)</f>
        <v>0</v>
      </c>
      <c r="P19" s="21" t="n">
        <f aca="false">IF(OR(K19&lt;&gt;"OK",NOT(ISNUMBER(Календарь!C$33))),"",MAX(0,IF(MIN(Календарь!C$33,$L19)&lt;$E19,0,IF($F19="Разово",1,IF($F19="Еженедельно",INT((MIN(Календарь!C$33,$L19)-$E19)/7)+1,(YEAR(MIN(Календарь!C$33,$L19))-YEAR($E19))*12+MONTH(MIN(Календарь!C$33,$L19))-MONTH($E19)+1-IF(DAY(MIN(Календарь!C$33,$L19))&lt;MIN(DAY($E19),DAY(EOMONTH(MIN(Календарь!C$33,$L19),0))),1,0))))-$M19)*$G19)</f>
        <v>0</v>
      </c>
      <c r="Q19" s="21" t="n">
        <f aca="false">IF(OR(K19&lt;&gt;"OK",NOT(ISNUMBER(Календарь!D$33))),"",MAX(0,IF(MIN(Календарь!D$33,$L19)&lt;$E19,0,IF($F19="Разово",1,IF($F19="Еженедельно",INT((MIN(Календарь!D$33,$L19)-$E19)/7)+1,(YEAR(MIN(Календарь!D$33,$L19))-YEAR($E19))*12+MONTH(MIN(Календарь!D$33,$L19))-MONTH($E19)+1-IF(DAY(MIN(Календарь!D$33,$L19))&lt;MIN(DAY($E19),DAY(EOMONTH(MIN(Календарь!D$33,$L19),0))),1,0))))-$M19)*$G19)</f>
        <v>0</v>
      </c>
      <c r="R19" s="21" t="n">
        <f aca="false">IF(OR(K19&lt;&gt;"OK",NOT(ISNUMBER(Календарь!E$33))),"",MAX(0,IF(MIN(Календарь!E$33,$L19)&lt;$E19,0,IF($F19="Разово",1,IF($F19="Еженедельно",INT((MIN(Календарь!E$33,$L19)-$E19)/7)+1,(YEAR(MIN(Календарь!E$33,$L19))-YEAR($E19))*12+MONTH(MIN(Календарь!E$33,$L19))-MONTH($E19)+1-IF(DAY(MIN(Календарь!E$33,$L19))&lt;MIN(DAY($E19),DAY(EOMONTH(MIN(Календарь!E$33,$L19),0))),1,0))))-$M19)*$G19)</f>
        <v>0</v>
      </c>
      <c r="S19" s="21" t="n">
        <f aca="false">IF(OR(K19&lt;&gt;"OK",NOT(ISNUMBER(Календарь!F$33))),"",MAX(0,IF(MIN(Календарь!F$33,$L19)&lt;$E19,0,IF($F19="Разово",1,IF($F19="Еженедельно",INT((MIN(Календарь!F$33,$L19)-$E19)/7)+1,(YEAR(MIN(Календарь!F$33,$L19))-YEAR($E19))*12+MONTH(MIN(Календарь!F$33,$L19))-MONTH($E19)+1-IF(DAY(MIN(Календарь!F$33,$L19))&lt;MIN(DAY($E19),DAY(EOMONTH(MIN(Календарь!F$33,$L19),0))),1,0))))-$M19)*$G19)</f>
        <v>80000</v>
      </c>
      <c r="T19" s="21" t="n">
        <f aca="false">IF(OR(K19&lt;&gt;"OK",NOT(ISNUMBER(Календарь!G$33))),"",MAX(0,IF(MIN(Календарь!G$33,$L19)&lt;$E19,0,IF($F19="Разово",1,IF($F19="Еженедельно",INT((MIN(Календарь!G$33,$L19)-$E19)/7)+1,(YEAR(MIN(Календарь!G$33,$L19))-YEAR($E19))*12+MONTH(MIN(Календарь!G$33,$L19))-MONTH($E19)+1-IF(DAY(MIN(Календарь!G$33,$L19))&lt;MIN(DAY($E19),DAY(EOMONTH(MIN(Календарь!G$33,$L19),0))),1,0))))-$M19)*$G19)</f>
        <v>80000</v>
      </c>
      <c r="U19" s="21" t="n">
        <f aca="false">IF(OR(K19&lt;&gt;"OK",NOT(ISNUMBER(Календарь!H$33))),"",MAX(0,IF(MIN(Календарь!H$33,$L19)&lt;$E19,0,IF($F19="Разово",1,IF($F19="Еженедельно",INT((MIN(Календарь!H$33,$L19)-$E19)/7)+1,(YEAR(MIN(Календарь!H$33,$L19))-YEAR($E19))*12+MONTH(MIN(Календарь!H$33,$L19))-MONTH($E19)+1-IF(DAY(MIN(Календарь!H$33,$L19))&lt;MIN(DAY($E19),DAY(EOMONTH(MIN(Календарь!H$33,$L19),0))),1,0))))-$M19)*$G19)</f>
        <v>80000</v>
      </c>
      <c r="V19" s="21" t="n">
        <f aca="false">IF(OR(K19&lt;&gt;"OK",NOT(ISNUMBER(Календарь!I$33))),"",MAX(0,IF(MIN(Календарь!I$33,$L19)&lt;$E19,0,IF($F19="Разово",1,IF($F19="Еженедельно",INT((MIN(Календарь!I$33,$L19)-$E19)/7)+1,(YEAR(MIN(Календарь!I$33,$L19))-YEAR($E19))*12+MONTH(MIN(Календарь!I$33,$L19))-MONTH($E19)+1-IF(DAY(MIN(Календарь!I$33,$L19))&lt;MIN(DAY($E19),DAY(EOMONTH(MIN(Календарь!I$33,$L19),0))),1,0))))-$M19)*$G19)</f>
        <v>80000</v>
      </c>
      <c r="W19" s="21" t="n">
        <f aca="false">IF(OR(K19&lt;&gt;"OK",NOT(ISNUMBER(Календарь!J$33))),"",MAX(0,IF(MIN(Календарь!J$33,$L19)&lt;$E19,0,IF($F19="Разово",1,IF($F19="Еженедельно",INT((MIN(Календарь!J$33,$L19)-$E19)/7)+1,(YEAR(MIN(Календарь!J$33,$L19))-YEAR($E19))*12+MONTH(MIN(Календарь!J$33,$L19))-MONTH($E19)+1-IF(DAY(MIN(Календарь!J$33,$L19))&lt;MIN(DAY($E19),DAY(EOMONTH(MIN(Календарь!J$33,$L19),0))),1,0))))-$M19)*$G19)</f>
        <v>80000</v>
      </c>
      <c r="X19" s="21" t="n">
        <f aca="false">IF(OR(K19&lt;&gt;"OK",NOT(ISNUMBER(Календарь!K$33))),"",MAX(0,IF(MIN(Календарь!K$33,$L19)&lt;$E19,0,IF($F19="Разово",1,IF($F19="Еженедельно",INT((MIN(Календарь!K$33,$L19)-$E19)/7)+1,(YEAR(MIN(Календарь!K$33,$L19))-YEAR($E19))*12+MONTH(MIN(Календарь!K$33,$L19))-MONTH($E19)+1-IF(DAY(MIN(Календарь!K$33,$L19))&lt;MIN(DAY($E19),DAY(EOMONTH(MIN(Календарь!K$33,$L19),0))),1,0))))-$M19)*$G19)</f>
        <v>80000</v>
      </c>
      <c r="Y19" s="21" t="n">
        <f aca="false">IF(OR(K19&lt;&gt;"OK",NOT(ISNUMBER(Календарь!L$33))),"",MAX(0,IF(MIN(Календарь!L$33,$L19)&lt;$E19,0,IF($F19="Разово",1,IF($F19="Еженедельно",INT((MIN(Календарь!L$33,$L19)-$E19)/7)+1,(YEAR(MIN(Календарь!L$33,$L19))-YEAR($E19))*12+MONTH(MIN(Календарь!L$33,$L19))-MONTH($E19)+1-IF(DAY(MIN(Календарь!L$33,$L19))&lt;MIN(DAY($E19),DAY(EOMONTH(MIN(Календарь!L$33,$L19),0))),1,0))))-$M19)*$G19)</f>
        <v>80000</v>
      </c>
      <c r="Z19" s="21" t="n">
        <f aca="false">IF(OR(K19&lt;&gt;"OK",NOT(ISNUMBER(Календарь!M$33))),"",MAX(0,IF(MIN(Календарь!M$33,$L19)&lt;$E19,0,IF($F19="Разово",1,IF($F19="Еженедельно",INT((MIN(Календарь!M$33,$L19)-$E19)/7)+1,(YEAR(MIN(Календарь!M$33,$L19))-YEAR($E19))*12+MONTH(MIN(Календарь!M$33,$L19))-MONTH($E19)+1-IF(DAY(MIN(Календарь!M$33,$L19))&lt;MIN(DAY($E19),DAY(EOMONTH(MIN(Календарь!M$33,$L19),0))),1,0))))-$M19)*$G19)</f>
        <v>80000</v>
      </c>
      <c r="AA19" s="21" t="n">
        <f aca="false">IF(OR(K19&lt;&gt;"OK",NOT(ISNUMBER(Календарь!N$33))),"",MAX(0,IF(MIN(Календарь!N$33,$L19)&lt;$E19,0,IF($F19="Разово",1,IF($F19="Еженедельно",INT((MIN(Календарь!N$33,$L19)-$E19)/7)+1,(YEAR(MIN(Календарь!N$33,$L19))-YEAR($E19))*12+MONTH(MIN(Календарь!N$33,$L19))-MONTH($E19)+1-IF(DAY(MIN(Календарь!N$33,$L19))&lt;MIN(DAY($E19),DAY(EOMONTH(MIN(Календарь!N$33,$L19),0))),1,0))))-$M19)*$G19)</f>
        <v>80000</v>
      </c>
    </row>
    <row r="20" customFormat="false" ht="22" hidden="false" customHeight="true" outlineLevel="0" collapsed="false">
      <c r="A20" s="6"/>
      <c r="B20" s="6"/>
      <c r="C20" s="6"/>
      <c r="D20" s="6"/>
      <c r="E20" s="5"/>
      <c r="F20" s="6"/>
      <c r="G20" s="7"/>
      <c r="H20" s="5"/>
      <c r="I20" s="6"/>
      <c r="J20" s="1"/>
      <c r="K20" s="19" t="str">
        <f aca="false">IF(COUNTA(A20:I20)=0,"",IF(OR(A20="",B20="",C20="",AND(D20&lt;&gt;"Приход",D20&lt;&gt;"Расход"),NOT(ISNUMBER(E20)),NOT(ISNUMBER(G20)),AND(F20&lt;&gt;"Разово",F20&lt;&gt;"Еженедельно",F20&lt;&gt;"Ежемесячно")),"Ошибка: поля или тип",IF(OR(E20&lt;&gt;INT(E20),E20&lt;36526,E20&gt;109574,G20&lt;0),"Ошибка: дата или сумма",IF(AND(H20&lt;&gt;"",NOT(ISNUMBER(H20))),"Ошибка: последний срок",IF(AND(ISNUMBER(H20),OR(H20&lt;E20,H20&lt;&gt;INT(H20))),"Ошибка: последний срок",IF(COUNTIFS($A$12:$A$111,A20)&lt;&gt;1,"Ошибка: повтор ID","OK"))))))</f>
        <v/>
      </c>
      <c r="L20" s="20" t="str">
        <f aca="false">IF(K20="OK",IF(H20="",DATE(2199,12,31),H20),"")</f>
        <v/>
      </c>
      <c r="M20" s="19" t="str">
        <f aca="false">IF(AND(K20="OK",ISNUMBER(Календарь!$C$6)),IF(MIN(Календарь!$C$6-1,$L20)&lt;$E20,0,IF($F20="Разово",1,IF($F20="Еженедельно",INT((MIN(Календарь!$C$6-1,$L20)-$E20)/7)+1,(YEAR(MIN(Календарь!$C$6-1,$L20))-YEAR($E20))*12+MONTH(MIN(Календарь!$C$6-1,$L20))-MONTH($E20)+1-IF(DAY(MIN(Календарь!$C$6-1,$L20))&lt;MIN(DAY($E20),DAY(EOMONTH(MIN(Календарь!$C$6-1,$L20),0))),1,0)))),"")</f>
        <v/>
      </c>
      <c r="N20" s="21" t="str">
        <f aca="false">IF(OR(K20&lt;&gt;"OK",NOT(ISNUMBER(Календарь!$L$5))),"",MAX(0,IF(MIN(Календарь!$L$5,$L20)&lt;$E20,0,IF($F20="Разово",1,IF($F20="Еженедельно",INT((MIN(Календарь!$L$5,$L20)-$E20)/7)+1,(YEAR(MIN(Календарь!$L$5,$L20))-YEAR($E20))*12+MONTH(MIN(Календарь!$L$5,$L20))-MONTH($E20)+1-IF(DAY(MIN(Календарь!$L$5,$L20))&lt;MIN(DAY($E20),DAY(EOMONTH(MIN(Календарь!$L$5,$L20),0))),1,0))))-$M20)*$G20)</f>
        <v/>
      </c>
      <c r="O20" s="21" t="str">
        <f aca="false">IF(OR(K20&lt;&gt;"OK",NOT(ISNUMBER(Календарь!$C$32-1))),"",MAX(0,IF(MIN(Календарь!$C$32-1,$L20)&lt;$E20,0,IF($F20="Разово",1,IF($F20="Еженедельно",INT((MIN(Календарь!$C$32-1,$L20)-$E20)/7)+1,(YEAR(MIN(Календарь!$C$32-1,$L20))-YEAR($E20))*12+MONTH(MIN(Календарь!$C$32-1,$L20))-MONTH($E20)+1-IF(DAY(MIN(Календарь!$C$32-1,$L20))&lt;MIN(DAY($E20),DAY(EOMONTH(MIN(Календарь!$C$32-1,$L20),0))),1,0))))-$M20)*$G20)</f>
        <v/>
      </c>
      <c r="P20" s="21" t="str">
        <f aca="false">IF(OR(K20&lt;&gt;"OK",NOT(ISNUMBER(Календарь!C$33))),"",MAX(0,IF(MIN(Календарь!C$33,$L20)&lt;$E20,0,IF($F20="Разово",1,IF($F20="Еженедельно",INT((MIN(Календарь!C$33,$L20)-$E20)/7)+1,(YEAR(MIN(Календарь!C$33,$L20))-YEAR($E20))*12+MONTH(MIN(Календарь!C$33,$L20))-MONTH($E20)+1-IF(DAY(MIN(Календарь!C$33,$L20))&lt;MIN(DAY($E20),DAY(EOMONTH(MIN(Календарь!C$33,$L20),0))),1,0))))-$M20)*$G20)</f>
        <v/>
      </c>
      <c r="Q20" s="21" t="str">
        <f aca="false">IF(OR(K20&lt;&gt;"OK",NOT(ISNUMBER(Календарь!D$33))),"",MAX(0,IF(MIN(Календарь!D$33,$L20)&lt;$E20,0,IF($F20="Разово",1,IF($F20="Еженедельно",INT((MIN(Календарь!D$33,$L20)-$E20)/7)+1,(YEAR(MIN(Календарь!D$33,$L20))-YEAR($E20))*12+MONTH(MIN(Календарь!D$33,$L20))-MONTH($E20)+1-IF(DAY(MIN(Календарь!D$33,$L20))&lt;MIN(DAY($E20),DAY(EOMONTH(MIN(Календарь!D$33,$L20),0))),1,0))))-$M20)*$G20)</f>
        <v/>
      </c>
      <c r="R20" s="21" t="str">
        <f aca="false">IF(OR(K20&lt;&gt;"OK",NOT(ISNUMBER(Календарь!E$33))),"",MAX(0,IF(MIN(Календарь!E$33,$L20)&lt;$E20,0,IF($F20="Разово",1,IF($F20="Еженедельно",INT((MIN(Календарь!E$33,$L20)-$E20)/7)+1,(YEAR(MIN(Календарь!E$33,$L20))-YEAR($E20))*12+MONTH(MIN(Календарь!E$33,$L20))-MONTH($E20)+1-IF(DAY(MIN(Календарь!E$33,$L20))&lt;MIN(DAY($E20),DAY(EOMONTH(MIN(Календарь!E$33,$L20),0))),1,0))))-$M20)*$G20)</f>
        <v/>
      </c>
      <c r="S20" s="21" t="str">
        <f aca="false">IF(OR(K20&lt;&gt;"OK",NOT(ISNUMBER(Календарь!F$33))),"",MAX(0,IF(MIN(Календарь!F$33,$L20)&lt;$E20,0,IF($F20="Разово",1,IF($F20="Еженедельно",INT((MIN(Календарь!F$33,$L20)-$E20)/7)+1,(YEAR(MIN(Календарь!F$33,$L20))-YEAR($E20))*12+MONTH(MIN(Календарь!F$33,$L20))-MONTH($E20)+1-IF(DAY(MIN(Календарь!F$33,$L20))&lt;MIN(DAY($E20),DAY(EOMONTH(MIN(Календарь!F$33,$L20),0))),1,0))))-$M20)*$G20)</f>
        <v/>
      </c>
      <c r="T20" s="21" t="str">
        <f aca="false">IF(OR(K20&lt;&gt;"OK",NOT(ISNUMBER(Календарь!G$33))),"",MAX(0,IF(MIN(Календарь!G$33,$L20)&lt;$E20,0,IF($F20="Разово",1,IF($F20="Еженедельно",INT((MIN(Календарь!G$33,$L20)-$E20)/7)+1,(YEAR(MIN(Календарь!G$33,$L20))-YEAR($E20))*12+MONTH(MIN(Календарь!G$33,$L20))-MONTH($E20)+1-IF(DAY(MIN(Календарь!G$33,$L20))&lt;MIN(DAY($E20),DAY(EOMONTH(MIN(Календарь!G$33,$L20),0))),1,0))))-$M20)*$G20)</f>
        <v/>
      </c>
      <c r="U20" s="21" t="str">
        <f aca="false">IF(OR(K20&lt;&gt;"OK",NOT(ISNUMBER(Календарь!H$33))),"",MAX(0,IF(MIN(Календарь!H$33,$L20)&lt;$E20,0,IF($F20="Разово",1,IF($F20="Еженедельно",INT((MIN(Календарь!H$33,$L20)-$E20)/7)+1,(YEAR(MIN(Календарь!H$33,$L20))-YEAR($E20))*12+MONTH(MIN(Календарь!H$33,$L20))-MONTH($E20)+1-IF(DAY(MIN(Календарь!H$33,$L20))&lt;MIN(DAY($E20),DAY(EOMONTH(MIN(Календарь!H$33,$L20),0))),1,0))))-$M20)*$G20)</f>
        <v/>
      </c>
      <c r="V20" s="21" t="str">
        <f aca="false">IF(OR(K20&lt;&gt;"OK",NOT(ISNUMBER(Календарь!I$33))),"",MAX(0,IF(MIN(Календарь!I$33,$L20)&lt;$E20,0,IF($F20="Разово",1,IF($F20="Еженедельно",INT((MIN(Календарь!I$33,$L20)-$E20)/7)+1,(YEAR(MIN(Календарь!I$33,$L20))-YEAR($E20))*12+MONTH(MIN(Календарь!I$33,$L20))-MONTH($E20)+1-IF(DAY(MIN(Календарь!I$33,$L20))&lt;MIN(DAY($E20),DAY(EOMONTH(MIN(Календарь!I$33,$L20),0))),1,0))))-$M20)*$G20)</f>
        <v/>
      </c>
      <c r="W20" s="21" t="str">
        <f aca="false">IF(OR(K20&lt;&gt;"OK",NOT(ISNUMBER(Календарь!J$33))),"",MAX(0,IF(MIN(Календарь!J$33,$L20)&lt;$E20,0,IF($F20="Разово",1,IF($F20="Еженедельно",INT((MIN(Календарь!J$33,$L20)-$E20)/7)+1,(YEAR(MIN(Календарь!J$33,$L20))-YEAR($E20))*12+MONTH(MIN(Календарь!J$33,$L20))-MONTH($E20)+1-IF(DAY(MIN(Календарь!J$33,$L20))&lt;MIN(DAY($E20),DAY(EOMONTH(MIN(Календарь!J$33,$L20),0))),1,0))))-$M20)*$G20)</f>
        <v/>
      </c>
      <c r="X20" s="21" t="str">
        <f aca="false">IF(OR(K20&lt;&gt;"OK",NOT(ISNUMBER(Календарь!K$33))),"",MAX(0,IF(MIN(Календарь!K$33,$L20)&lt;$E20,0,IF($F20="Разово",1,IF($F20="Еженедельно",INT((MIN(Календарь!K$33,$L20)-$E20)/7)+1,(YEAR(MIN(Календарь!K$33,$L20))-YEAR($E20))*12+MONTH(MIN(Календарь!K$33,$L20))-MONTH($E20)+1-IF(DAY(MIN(Календарь!K$33,$L20))&lt;MIN(DAY($E20),DAY(EOMONTH(MIN(Календарь!K$33,$L20),0))),1,0))))-$M20)*$G20)</f>
        <v/>
      </c>
      <c r="Y20" s="21" t="str">
        <f aca="false">IF(OR(K20&lt;&gt;"OK",NOT(ISNUMBER(Календарь!L$33))),"",MAX(0,IF(MIN(Календарь!L$33,$L20)&lt;$E20,0,IF($F20="Разово",1,IF($F20="Еженедельно",INT((MIN(Календарь!L$33,$L20)-$E20)/7)+1,(YEAR(MIN(Календарь!L$33,$L20))-YEAR($E20))*12+MONTH(MIN(Календарь!L$33,$L20))-MONTH($E20)+1-IF(DAY(MIN(Календарь!L$33,$L20))&lt;MIN(DAY($E20),DAY(EOMONTH(MIN(Календарь!L$33,$L20),0))),1,0))))-$M20)*$G20)</f>
        <v/>
      </c>
      <c r="Z20" s="21" t="str">
        <f aca="false">IF(OR(K20&lt;&gt;"OK",NOT(ISNUMBER(Календарь!M$33))),"",MAX(0,IF(MIN(Календарь!M$33,$L20)&lt;$E20,0,IF($F20="Разово",1,IF($F20="Еженедельно",INT((MIN(Календарь!M$33,$L20)-$E20)/7)+1,(YEAR(MIN(Календарь!M$33,$L20))-YEAR($E20))*12+MONTH(MIN(Календарь!M$33,$L20))-MONTH($E20)+1-IF(DAY(MIN(Календарь!M$33,$L20))&lt;MIN(DAY($E20),DAY(EOMONTH(MIN(Календарь!M$33,$L20),0))),1,0))))-$M20)*$G20)</f>
        <v/>
      </c>
      <c r="AA20" s="21" t="str">
        <f aca="false">IF(OR(K20&lt;&gt;"OK",NOT(ISNUMBER(Календарь!N$33))),"",MAX(0,IF(MIN(Календарь!N$33,$L20)&lt;$E20,0,IF($F20="Разово",1,IF($F20="Еженедельно",INT((MIN(Календарь!N$33,$L20)-$E20)/7)+1,(YEAR(MIN(Календарь!N$33,$L20))-YEAR($E20))*12+MONTH(MIN(Календарь!N$33,$L20))-MONTH($E20)+1-IF(DAY(MIN(Календарь!N$33,$L20))&lt;MIN(DAY($E20),DAY(EOMONTH(MIN(Календарь!N$33,$L20),0))),1,0))))-$M20)*$G20)</f>
        <v/>
      </c>
    </row>
    <row r="21" customFormat="false" ht="22" hidden="false" customHeight="true" outlineLevel="0" collapsed="false">
      <c r="A21" s="6"/>
      <c r="B21" s="6"/>
      <c r="C21" s="6"/>
      <c r="D21" s="6"/>
      <c r="E21" s="5"/>
      <c r="F21" s="6"/>
      <c r="G21" s="7"/>
      <c r="H21" s="5"/>
      <c r="I21" s="6"/>
      <c r="J21" s="1"/>
      <c r="K21" s="19" t="str">
        <f aca="false">IF(COUNTA(A21:I21)=0,"",IF(OR(A21="",B21="",C21="",AND(D21&lt;&gt;"Приход",D21&lt;&gt;"Расход"),NOT(ISNUMBER(E21)),NOT(ISNUMBER(G21)),AND(F21&lt;&gt;"Разово",F21&lt;&gt;"Еженедельно",F21&lt;&gt;"Ежемесячно")),"Ошибка: поля или тип",IF(OR(E21&lt;&gt;INT(E21),E21&lt;36526,E21&gt;109574,G21&lt;0),"Ошибка: дата или сумма",IF(AND(H21&lt;&gt;"",NOT(ISNUMBER(H21))),"Ошибка: последний срок",IF(AND(ISNUMBER(H21),OR(H21&lt;E21,H21&lt;&gt;INT(H21))),"Ошибка: последний срок",IF(COUNTIFS($A$12:$A$111,A21)&lt;&gt;1,"Ошибка: повтор ID","OK"))))))</f>
        <v/>
      </c>
      <c r="L21" s="20" t="str">
        <f aca="false">IF(K21="OK",IF(H21="",DATE(2199,12,31),H21),"")</f>
        <v/>
      </c>
      <c r="M21" s="19" t="str">
        <f aca="false">IF(AND(K21="OK",ISNUMBER(Календарь!$C$6)),IF(MIN(Календарь!$C$6-1,$L21)&lt;$E21,0,IF($F21="Разово",1,IF($F21="Еженедельно",INT((MIN(Календарь!$C$6-1,$L21)-$E21)/7)+1,(YEAR(MIN(Календарь!$C$6-1,$L21))-YEAR($E21))*12+MONTH(MIN(Календарь!$C$6-1,$L21))-MONTH($E21)+1-IF(DAY(MIN(Календарь!$C$6-1,$L21))&lt;MIN(DAY($E21),DAY(EOMONTH(MIN(Календарь!$C$6-1,$L21),0))),1,0)))),"")</f>
        <v/>
      </c>
      <c r="N21" s="21" t="str">
        <f aca="false">IF(OR(K21&lt;&gt;"OK",NOT(ISNUMBER(Календарь!$L$5))),"",MAX(0,IF(MIN(Календарь!$L$5,$L21)&lt;$E21,0,IF($F21="Разово",1,IF($F21="Еженедельно",INT((MIN(Календарь!$L$5,$L21)-$E21)/7)+1,(YEAR(MIN(Календарь!$L$5,$L21))-YEAR($E21))*12+MONTH(MIN(Календарь!$L$5,$L21))-MONTH($E21)+1-IF(DAY(MIN(Календарь!$L$5,$L21))&lt;MIN(DAY($E21),DAY(EOMONTH(MIN(Календарь!$L$5,$L21),0))),1,0))))-$M21)*$G21)</f>
        <v/>
      </c>
      <c r="O21" s="21" t="str">
        <f aca="false">IF(OR(K21&lt;&gt;"OK",NOT(ISNUMBER(Календарь!$C$32-1))),"",MAX(0,IF(MIN(Календарь!$C$32-1,$L21)&lt;$E21,0,IF($F21="Разово",1,IF($F21="Еженедельно",INT((MIN(Календарь!$C$32-1,$L21)-$E21)/7)+1,(YEAR(MIN(Календарь!$C$32-1,$L21))-YEAR($E21))*12+MONTH(MIN(Календарь!$C$32-1,$L21))-MONTH($E21)+1-IF(DAY(MIN(Календарь!$C$32-1,$L21))&lt;MIN(DAY($E21),DAY(EOMONTH(MIN(Календарь!$C$32-1,$L21),0))),1,0))))-$M21)*$G21)</f>
        <v/>
      </c>
      <c r="P21" s="21" t="str">
        <f aca="false">IF(OR(K21&lt;&gt;"OK",NOT(ISNUMBER(Календарь!C$33))),"",MAX(0,IF(MIN(Календарь!C$33,$L21)&lt;$E21,0,IF($F21="Разово",1,IF($F21="Еженедельно",INT((MIN(Календарь!C$33,$L21)-$E21)/7)+1,(YEAR(MIN(Календарь!C$33,$L21))-YEAR($E21))*12+MONTH(MIN(Календарь!C$33,$L21))-MONTH($E21)+1-IF(DAY(MIN(Календарь!C$33,$L21))&lt;MIN(DAY($E21),DAY(EOMONTH(MIN(Календарь!C$33,$L21),0))),1,0))))-$M21)*$G21)</f>
        <v/>
      </c>
      <c r="Q21" s="21" t="str">
        <f aca="false">IF(OR(K21&lt;&gt;"OK",NOT(ISNUMBER(Календарь!D$33))),"",MAX(0,IF(MIN(Календарь!D$33,$L21)&lt;$E21,0,IF($F21="Разово",1,IF($F21="Еженедельно",INT((MIN(Календарь!D$33,$L21)-$E21)/7)+1,(YEAR(MIN(Календарь!D$33,$L21))-YEAR($E21))*12+MONTH(MIN(Календарь!D$33,$L21))-MONTH($E21)+1-IF(DAY(MIN(Календарь!D$33,$L21))&lt;MIN(DAY($E21),DAY(EOMONTH(MIN(Календарь!D$33,$L21),0))),1,0))))-$M21)*$G21)</f>
        <v/>
      </c>
      <c r="R21" s="21" t="str">
        <f aca="false">IF(OR(K21&lt;&gt;"OK",NOT(ISNUMBER(Календарь!E$33))),"",MAX(0,IF(MIN(Календарь!E$33,$L21)&lt;$E21,0,IF($F21="Разово",1,IF($F21="Еженедельно",INT((MIN(Календарь!E$33,$L21)-$E21)/7)+1,(YEAR(MIN(Календарь!E$33,$L21))-YEAR($E21))*12+MONTH(MIN(Календарь!E$33,$L21))-MONTH($E21)+1-IF(DAY(MIN(Календарь!E$33,$L21))&lt;MIN(DAY($E21),DAY(EOMONTH(MIN(Календарь!E$33,$L21),0))),1,0))))-$M21)*$G21)</f>
        <v/>
      </c>
      <c r="S21" s="21" t="str">
        <f aca="false">IF(OR(K21&lt;&gt;"OK",NOT(ISNUMBER(Календарь!F$33))),"",MAX(0,IF(MIN(Календарь!F$33,$L21)&lt;$E21,0,IF($F21="Разово",1,IF($F21="Еженедельно",INT((MIN(Календарь!F$33,$L21)-$E21)/7)+1,(YEAR(MIN(Календарь!F$33,$L21))-YEAR($E21))*12+MONTH(MIN(Календарь!F$33,$L21))-MONTH($E21)+1-IF(DAY(MIN(Календарь!F$33,$L21))&lt;MIN(DAY($E21),DAY(EOMONTH(MIN(Календарь!F$33,$L21),0))),1,0))))-$M21)*$G21)</f>
        <v/>
      </c>
      <c r="T21" s="21" t="str">
        <f aca="false">IF(OR(K21&lt;&gt;"OK",NOT(ISNUMBER(Календарь!G$33))),"",MAX(0,IF(MIN(Календарь!G$33,$L21)&lt;$E21,0,IF($F21="Разово",1,IF($F21="Еженедельно",INT((MIN(Календарь!G$33,$L21)-$E21)/7)+1,(YEAR(MIN(Календарь!G$33,$L21))-YEAR($E21))*12+MONTH(MIN(Календарь!G$33,$L21))-MONTH($E21)+1-IF(DAY(MIN(Календарь!G$33,$L21))&lt;MIN(DAY($E21),DAY(EOMONTH(MIN(Календарь!G$33,$L21),0))),1,0))))-$M21)*$G21)</f>
        <v/>
      </c>
      <c r="U21" s="21" t="str">
        <f aca="false">IF(OR(K21&lt;&gt;"OK",NOT(ISNUMBER(Календарь!H$33))),"",MAX(0,IF(MIN(Календарь!H$33,$L21)&lt;$E21,0,IF($F21="Разово",1,IF($F21="Еженедельно",INT((MIN(Календарь!H$33,$L21)-$E21)/7)+1,(YEAR(MIN(Календарь!H$33,$L21))-YEAR($E21))*12+MONTH(MIN(Календарь!H$33,$L21))-MONTH($E21)+1-IF(DAY(MIN(Календарь!H$33,$L21))&lt;MIN(DAY($E21),DAY(EOMONTH(MIN(Календарь!H$33,$L21),0))),1,0))))-$M21)*$G21)</f>
        <v/>
      </c>
      <c r="V21" s="21" t="str">
        <f aca="false">IF(OR(K21&lt;&gt;"OK",NOT(ISNUMBER(Календарь!I$33))),"",MAX(0,IF(MIN(Календарь!I$33,$L21)&lt;$E21,0,IF($F21="Разово",1,IF($F21="Еженедельно",INT((MIN(Календарь!I$33,$L21)-$E21)/7)+1,(YEAR(MIN(Календарь!I$33,$L21))-YEAR($E21))*12+MONTH(MIN(Календарь!I$33,$L21))-MONTH($E21)+1-IF(DAY(MIN(Календарь!I$33,$L21))&lt;MIN(DAY($E21),DAY(EOMONTH(MIN(Календарь!I$33,$L21),0))),1,0))))-$M21)*$G21)</f>
        <v/>
      </c>
      <c r="W21" s="21" t="str">
        <f aca="false">IF(OR(K21&lt;&gt;"OK",NOT(ISNUMBER(Календарь!J$33))),"",MAX(0,IF(MIN(Календарь!J$33,$L21)&lt;$E21,0,IF($F21="Разово",1,IF($F21="Еженедельно",INT((MIN(Календарь!J$33,$L21)-$E21)/7)+1,(YEAR(MIN(Календарь!J$33,$L21))-YEAR($E21))*12+MONTH(MIN(Календарь!J$33,$L21))-MONTH($E21)+1-IF(DAY(MIN(Календарь!J$33,$L21))&lt;MIN(DAY($E21),DAY(EOMONTH(MIN(Календарь!J$33,$L21),0))),1,0))))-$M21)*$G21)</f>
        <v/>
      </c>
      <c r="X21" s="21" t="str">
        <f aca="false">IF(OR(K21&lt;&gt;"OK",NOT(ISNUMBER(Календарь!K$33))),"",MAX(0,IF(MIN(Календарь!K$33,$L21)&lt;$E21,0,IF($F21="Разово",1,IF($F21="Еженедельно",INT((MIN(Календарь!K$33,$L21)-$E21)/7)+1,(YEAR(MIN(Календарь!K$33,$L21))-YEAR($E21))*12+MONTH(MIN(Календарь!K$33,$L21))-MONTH($E21)+1-IF(DAY(MIN(Календарь!K$33,$L21))&lt;MIN(DAY($E21),DAY(EOMONTH(MIN(Календарь!K$33,$L21),0))),1,0))))-$M21)*$G21)</f>
        <v/>
      </c>
      <c r="Y21" s="21" t="str">
        <f aca="false">IF(OR(K21&lt;&gt;"OK",NOT(ISNUMBER(Календарь!L$33))),"",MAX(0,IF(MIN(Календарь!L$33,$L21)&lt;$E21,0,IF($F21="Разово",1,IF($F21="Еженедельно",INT((MIN(Календарь!L$33,$L21)-$E21)/7)+1,(YEAR(MIN(Календарь!L$33,$L21))-YEAR($E21))*12+MONTH(MIN(Календарь!L$33,$L21))-MONTH($E21)+1-IF(DAY(MIN(Календарь!L$33,$L21))&lt;MIN(DAY($E21),DAY(EOMONTH(MIN(Календарь!L$33,$L21),0))),1,0))))-$M21)*$G21)</f>
        <v/>
      </c>
      <c r="Z21" s="21" t="str">
        <f aca="false">IF(OR(K21&lt;&gt;"OK",NOT(ISNUMBER(Календарь!M$33))),"",MAX(0,IF(MIN(Календарь!M$33,$L21)&lt;$E21,0,IF($F21="Разово",1,IF($F21="Еженедельно",INT((MIN(Календарь!M$33,$L21)-$E21)/7)+1,(YEAR(MIN(Календарь!M$33,$L21))-YEAR($E21))*12+MONTH(MIN(Календарь!M$33,$L21))-MONTH($E21)+1-IF(DAY(MIN(Календарь!M$33,$L21))&lt;MIN(DAY($E21),DAY(EOMONTH(MIN(Календарь!M$33,$L21),0))),1,0))))-$M21)*$G21)</f>
        <v/>
      </c>
      <c r="AA21" s="21" t="str">
        <f aca="false">IF(OR(K21&lt;&gt;"OK",NOT(ISNUMBER(Календарь!N$33))),"",MAX(0,IF(MIN(Календарь!N$33,$L21)&lt;$E21,0,IF($F21="Разово",1,IF($F21="Еженедельно",INT((MIN(Календарь!N$33,$L21)-$E21)/7)+1,(YEAR(MIN(Календарь!N$33,$L21))-YEAR($E21))*12+MONTH(MIN(Календарь!N$33,$L21))-MONTH($E21)+1-IF(DAY(MIN(Календарь!N$33,$L21))&lt;MIN(DAY($E21),DAY(EOMONTH(MIN(Календарь!N$33,$L21),0))),1,0))))-$M21)*$G21)</f>
        <v/>
      </c>
    </row>
    <row r="22" customFormat="false" ht="22" hidden="false" customHeight="true" outlineLevel="0" collapsed="false">
      <c r="A22" s="6"/>
      <c r="B22" s="6"/>
      <c r="C22" s="6"/>
      <c r="D22" s="6"/>
      <c r="E22" s="5"/>
      <c r="F22" s="6"/>
      <c r="G22" s="7"/>
      <c r="H22" s="5"/>
      <c r="I22" s="6"/>
      <c r="J22" s="1"/>
      <c r="K22" s="19" t="str">
        <f aca="false">IF(COUNTA(A22:I22)=0,"",IF(OR(A22="",B22="",C22="",AND(D22&lt;&gt;"Приход",D22&lt;&gt;"Расход"),NOT(ISNUMBER(E22)),NOT(ISNUMBER(G22)),AND(F22&lt;&gt;"Разово",F22&lt;&gt;"Еженедельно",F22&lt;&gt;"Ежемесячно")),"Ошибка: поля или тип",IF(OR(E22&lt;&gt;INT(E22),E22&lt;36526,E22&gt;109574,G22&lt;0),"Ошибка: дата или сумма",IF(AND(H22&lt;&gt;"",NOT(ISNUMBER(H22))),"Ошибка: последний срок",IF(AND(ISNUMBER(H22),OR(H22&lt;E22,H22&lt;&gt;INT(H22))),"Ошибка: последний срок",IF(COUNTIFS($A$12:$A$111,A22)&lt;&gt;1,"Ошибка: повтор ID","OK"))))))</f>
        <v/>
      </c>
      <c r="L22" s="20" t="str">
        <f aca="false">IF(K22="OK",IF(H22="",DATE(2199,12,31),H22),"")</f>
        <v/>
      </c>
      <c r="M22" s="19" t="str">
        <f aca="false">IF(AND(K22="OK",ISNUMBER(Календарь!$C$6)),IF(MIN(Календарь!$C$6-1,$L22)&lt;$E22,0,IF($F22="Разово",1,IF($F22="Еженедельно",INT((MIN(Календарь!$C$6-1,$L22)-$E22)/7)+1,(YEAR(MIN(Календарь!$C$6-1,$L22))-YEAR($E22))*12+MONTH(MIN(Календарь!$C$6-1,$L22))-MONTH($E22)+1-IF(DAY(MIN(Календарь!$C$6-1,$L22))&lt;MIN(DAY($E22),DAY(EOMONTH(MIN(Календарь!$C$6-1,$L22),0))),1,0)))),"")</f>
        <v/>
      </c>
      <c r="N22" s="21" t="str">
        <f aca="false">IF(OR(K22&lt;&gt;"OK",NOT(ISNUMBER(Календарь!$L$5))),"",MAX(0,IF(MIN(Календарь!$L$5,$L22)&lt;$E22,0,IF($F22="Разово",1,IF($F22="Еженедельно",INT((MIN(Календарь!$L$5,$L22)-$E22)/7)+1,(YEAR(MIN(Календарь!$L$5,$L22))-YEAR($E22))*12+MONTH(MIN(Календарь!$L$5,$L22))-MONTH($E22)+1-IF(DAY(MIN(Календарь!$L$5,$L22))&lt;MIN(DAY($E22),DAY(EOMONTH(MIN(Календарь!$L$5,$L22),0))),1,0))))-$M22)*$G22)</f>
        <v/>
      </c>
      <c r="O22" s="21" t="str">
        <f aca="false">IF(OR(K22&lt;&gt;"OK",NOT(ISNUMBER(Календарь!$C$32-1))),"",MAX(0,IF(MIN(Календарь!$C$32-1,$L22)&lt;$E22,0,IF($F22="Разово",1,IF($F22="Еженедельно",INT((MIN(Календарь!$C$32-1,$L22)-$E22)/7)+1,(YEAR(MIN(Календарь!$C$32-1,$L22))-YEAR($E22))*12+MONTH(MIN(Календарь!$C$32-1,$L22))-MONTH($E22)+1-IF(DAY(MIN(Календарь!$C$32-1,$L22))&lt;MIN(DAY($E22),DAY(EOMONTH(MIN(Календарь!$C$32-1,$L22),0))),1,0))))-$M22)*$G22)</f>
        <v/>
      </c>
      <c r="P22" s="21" t="str">
        <f aca="false">IF(OR(K22&lt;&gt;"OK",NOT(ISNUMBER(Календарь!C$33))),"",MAX(0,IF(MIN(Календарь!C$33,$L22)&lt;$E22,0,IF($F22="Разово",1,IF($F22="Еженедельно",INT((MIN(Календарь!C$33,$L22)-$E22)/7)+1,(YEAR(MIN(Календарь!C$33,$L22))-YEAR($E22))*12+MONTH(MIN(Календарь!C$33,$L22))-MONTH($E22)+1-IF(DAY(MIN(Календарь!C$33,$L22))&lt;MIN(DAY($E22),DAY(EOMONTH(MIN(Календарь!C$33,$L22),0))),1,0))))-$M22)*$G22)</f>
        <v/>
      </c>
      <c r="Q22" s="21" t="str">
        <f aca="false">IF(OR(K22&lt;&gt;"OK",NOT(ISNUMBER(Календарь!D$33))),"",MAX(0,IF(MIN(Календарь!D$33,$L22)&lt;$E22,0,IF($F22="Разово",1,IF($F22="Еженедельно",INT((MIN(Календарь!D$33,$L22)-$E22)/7)+1,(YEAR(MIN(Календарь!D$33,$L22))-YEAR($E22))*12+MONTH(MIN(Календарь!D$33,$L22))-MONTH($E22)+1-IF(DAY(MIN(Календарь!D$33,$L22))&lt;MIN(DAY($E22),DAY(EOMONTH(MIN(Календарь!D$33,$L22),0))),1,0))))-$M22)*$G22)</f>
        <v/>
      </c>
      <c r="R22" s="21" t="str">
        <f aca="false">IF(OR(K22&lt;&gt;"OK",NOT(ISNUMBER(Календарь!E$33))),"",MAX(0,IF(MIN(Календарь!E$33,$L22)&lt;$E22,0,IF($F22="Разово",1,IF($F22="Еженедельно",INT((MIN(Календарь!E$33,$L22)-$E22)/7)+1,(YEAR(MIN(Календарь!E$33,$L22))-YEAR($E22))*12+MONTH(MIN(Календарь!E$33,$L22))-MONTH($E22)+1-IF(DAY(MIN(Календарь!E$33,$L22))&lt;MIN(DAY($E22),DAY(EOMONTH(MIN(Календарь!E$33,$L22),0))),1,0))))-$M22)*$G22)</f>
        <v/>
      </c>
      <c r="S22" s="21" t="str">
        <f aca="false">IF(OR(K22&lt;&gt;"OK",NOT(ISNUMBER(Календарь!F$33))),"",MAX(0,IF(MIN(Календарь!F$33,$L22)&lt;$E22,0,IF($F22="Разово",1,IF($F22="Еженедельно",INT((MIN(Календарь!F$33,$L22)-$E22)/7)+1,(YEAR(MIN(Календарь!F$33,$L22))-YEAR($E22))*12+MONTH(MIN(Календарь!F$33,$L22))-MONTH($E22)+1-IF(DAY(MIN(Календарь!F$33,$L22))&lt;MIN(DAY($E22),DAY(EOMONTH(MIN(Календарь!F$33,$L22),0))),1,0))))-$M22)*$G22)</f>
        <v/>
      </c>
      <c r="T22" s="21" t="str">
        <f aca="false">IF(OR(K22&lt;&gt;"OK",NOT(ISNUMBER(Календарь!G$33))),"",MAX(0,IF(MIN(Календарь!G$33,$L22)&lt;$E22,0,IF($F22="Разово",1,IF($F22="Еженедельно",INT((MIN(Календарь!G$33,$L22)-$E22)/7)+1,(YEAR(MIN(Календарь!G$33,$L22))-YEAR($E22))*12+MONTH(MIN(Календарь!G$33,$L22))-MONTH($E22)+1-IF(DAY(MIN(Календарь!G$33,$L22))&lt;MIN(DAY($E22),DAY(EOMONTH(MIN(Календарь!G$33,$L22),0))),1,0))))-$M22)*$G22)</f>
        <v/>
      </c>
      <c r="U22" s="21" t="str">
        <f aca="false">IF(OR(K22&lt;&gt;"OK",NOT(ISNUMBER(Календарь!H$33))),"",MAX(0,IF(MIN(Календарь!H$33,$L22)&lt;$E22,0,IF($F22="Разово",1,IF($F22="Еженедельно",INT((MIN(Календарь!H$33,$L22)-$E22)/7)+1,(YEAR(MIN(Календарь!H$33,$L22))-YEAR($E22))*12+MONTH(MIN(Календарь!H$33,$L22))-MONTH($E22)+1-IF(DAY(MIN(Календарь!H$33,$L22))&lt;MIN(DAY($E22),DAY(EOMONTH(MIN(Календарь!H$33,$L22),0))),1,0))))-$M22)*$G22)</f>
        <v/>
      </c>
      <c r="V22" s="21" t="str">
        <f aca="false">IF(OR(K22&lt;&gt;"OK",NOT(ISNUMBER(Календарь!I$33))),"",MAX(0,IF(MIN(Календарь!I$33,$L22)&lt;$E22,0,IF($F22="Разово",1,IF($F22="Еженедельно",INT((MIN(Календарь!I$33,$L22)-$E22)/7)+1,(YEAR(MIN(Календарь!I$33,$L22))-YEAR($E22))*12+MONTH(MIN(Календарь!I$33,$L22))-MONTH($E22)+1-IF(DAY(MIN(Календарь!I$33,$L22))&lt;MIN(DAY($E22),DAY(EOMONTH(MIN(Календарь!I$33,$L22),0))),1,0))))-$M22)*$G22)</f>
        <v/>
      </c>
      <c r="W22" s="21" t="str">
        <f aca="false">IF(OR(K22&lt;&gt;"OK",NOT(ISNUMBER(Календарь!J$33))),"",MAX(0,IF(MIN(Календарь!J$33,$L22)&lt;$E22,0,IF($F22="Разово",1,IF($F22="Еженедельно",INT((MIN(Календарь!J$33,$L22)-$E22)/7)+1,(YEAR(MIN(Календарь!J$33,$L22))-YEAR($E22))*12+MONTH(MIN(Календарь!J$33,$L22))-MONTH($E22)+1-IF(DAY(MIN(Календарь!J$33,$L22))&lt;MIN(DAY($E22),DAY(EOMONTH(MIN(Календарь!J$33,$L22),0))),1,0))))-$M22)*$G22)</f>
        <v/>
      </c>
      <c r="X22" s="21" t="str">
        <f aca="false">IF(OR(K22&lt;&gt;"OK",NOT(ISNUMBER(Календарь!K$33))),"",MAX(0,IF(MIN(Календарь!K$33,$L22)&lt;$E22,0,IF($F22="Разово",1,IF($F22="Еженедельно",INT((MIN(Календарь!K$33,$L22)-$E22)/7)+1,(YEAR(MIN(Календарь!K$33,$L22))-YEAR($E22))*12+MONTH(MIN(Календарь!K$33,$L22))-MONTH($E22)+1-IF(DAY(MIN(Календарь!K$33,$L22))&lt;MIN(DAY($E22),DAY(EOMONTH(MIN(Календарь!K$33,$L22),0))),1,0))))-$M22)*$G22)</f>
        <v/>
      </c>
      <c r="Y22" s="21" t="str">
        <f aca="false">IF(OR(K22&lt;&gt;"OK",NOT(ISNUMBER(Календарь!L$33))),"",MAX(0,IF(MIN(Календарь!L$33,$L22)&lt;$E22,0,IF($F22="Разово",1,IF($F22="Еженедельно",INT((MIN(Календарь!L$33,$L22)-$E22)/7)+1,(YEAR(MIN(Календарь!L$33,$L22))-YEAR($E22))*12+MONTH(MIN(Календарь!L$33,$L22))-MONTH($E22)+1-IF(DAY(MIN(Календарь!L$33,$L22))&lt;MIN(DAY($E22),DAY(EOMONTH(MIN(Календарь!L$33,$L22),0))),1,0))))-$M22)*$G22)</f>
        <v/>
      </c>
      <c r="Z22" s="21" t="str">
        <f aca="false">IF(OR(K22&lt;&gt;"OK",NOT(ISNUMBER(Календарь!M$33))),"",MAX(0,IF(MIN(Календарь!M$33,$L22)&lt;$E22,0,IF($F22="Разово",1,IF($F22="Еженедельно",INT((MIN(Календарь!M$33,$L22)-$E22)/7)+1,(YEAR(MIN(Календарь!M$33,$L22))-YEAR($E22))*12+MONTH(MIN(Календарь!M$33,$L22))-MONTH($E22)+1-IF(DAY(MIN(Календарь!M$33,$L22))&lt;MIN(DAY($E22),DAY(EOMONTH(MIN(Календарь!M$33,$L22),0))),1,0))))-$M22)*$G22)</f>
        <v/>
      </c>
      <c r="AA22" s="21" t="str">
        <f aca="false">IF(OR(K22&lt;&gt;"OK",NOT(ISNUMBER(Календарь!N$33))),"",MAX(0,IF(MIN(Календарь!N$33,$L22)&lt;$E22,0,IF($F22="Разово",1,IF($F22="Еженедельно",INT((MIN(Календарь!N$33,$L22)-$E22)/7)+1,(YEAR(MIN(Календарь!N$33,$L22))-YEAR($E22))*12+MONTH(MIN(Календарь!N$33,$L22))-MONTH($E22)+1-IF(DAY(MIN(Календарь!N$33,$L22))&lt;MIN(DAY($E22),DAY(EOMONTH(MIN(Календарь!N$33,$L22),0))),1,0))))-$M22)*$G22)</f>
        <v/>
      </c>
    </row>
    <row r="23" customFormat="false" ht="22" hidden="false" customHeight="true" outlineLevel="0" collapsed="false">
      <c r="A23" s="6"/>
      <c r="B23" s="6"/>
      <c r="C23" s="6"/>
      <c r="D23" s="6"/>
      <c r="E23" s="5"/>
      <c r="F23" s="6"/>
      <c r="G23" s="7"/>
      <c r="H23" s="5"/>
      <c r="I23" s="6"/>
      <c r="J23" s="1"/>
      <c r="K23" s="19" t="str">
        <f aca="false">IF(COUNTA(A23:I23)=0,"",IF(OR(A23="",B23="",C23="",AND(D23&lt;&gt;"Приход",D23&lt;&gt;"Расход"),NOT(ISNUMBER(E23)),NOT(ISNUMBER(G23)),AND(F23&lt;&gt;"Разово",F23&lt;&gt;"Еженедельно",F23&lt;&gt;"Ежемесячно")),"Ошибка: поля или тип",IF(OR(E23&lt;&gt;INT(E23),E23&lt;36526,E23&gt;109574,G23&lt;0),"Ошибка: дата или сумма",IF(AND(H23&lt;&gt;"",NOT(ISNUMBER(H23))),"Ошибка: последний срок",IF(AND(ISNUMBER(H23),OR(H23&lt;E23,H23&lt;&gt;INT(H23))),"Ошибка: последний срок",IF(COUNTIFS($A$12:$A$111,A23)&lt;&gt;1,"Ошибка: повтор ID","OK"))))))</f>
        <v/>
      </c>
      <c r="L23" s="20" t="str">
        <f aca="false">IF(K23="OK",IF(H23="",DATE(2199,12,31),H23),"")</f>
        <v/>
      </c>
      <c r="M23" s="19" t="str">
        <f aca="false">IF(AND(K23="OK",ISNUMBER(Календарь!$C$6)),IF(MIN(Календарь!$C$6-1,$L23)&lt;$E23,0,IF($F23="Разово",1,IF($F23="Еженедельно",INT((MIN(Календарь!$C$6-1,$L23)-$E23)/7)+1,(YEAR(MIN(Календарь!$C$6-1,$L23))-YEAR($E23))*12+MONTH(MIN(Календарь!$C$6-1,$L23))-MONTH($E23)+1-IF(DAY(MIN(Календарь!$C$6-1,$L23))&lt;MIN(DAY($E23),DAY(EOMONTH(MIN(Календарь!$C$6-1,$L23),0))),1,0)))),"")</f>
        <v/>
      </c>
      <c r="N23" s="21" t="str">
        <f aca="false">IF(OR(K23&lt;&gt;"OK",NOT(ISNUMBER(Календарь!$L$5))),"",MAX(0,IF(MIN(Календарь!$L$5,$L23)&lt;$E23,0,IF($F23="Разово",1,IF($F23="Еженедельно",INT((MIN(Календарь!$L$5,$L23)-$E23)/7)+1,(YEAR(MIN(Календарь!$L$5,$L23))-YEAR($E23))*12+MONTH(MIN(Календарь!$L$5,$L23))-MONTH($E23)+1-IF(DAY(MIN(Календарь!$L$5,$L23))&lt;MIN(DAY($E23),DAY(EOMONTH(MIN(Календарь!$L$5,$L23),0))),1,0))))-$M23)*$G23)</f>
        <v/>
      </c>
      <c r="O23" s="21" t="str">
        <f aca="false">IF(OR(K23&lt;&gt;"OK",NOT(ISNUMBER(Календарь!$C$32-1))),"",MAX(0,IF(MIN(Календарь!$C$32-1,$L23)&lt;$E23,0,IF($F23="Разово",1,IF($F23="Еженедельно",INT((MIN(Календарь!$C$32-1,$L23)-$E23)/7)+1,(YEAR(MIN(Календарь!$C$32-1,$L23))-YEAR($E23))*12+MONTH(MIN(Календарь!$C$32-1,$L23))-MONTH($E23)+1-IF(DAY(MIN(Календарь!$C$32-1,$L23))&lt;MIN(DAY($E23),DAY(EOMONTH(MIN(Календарь!$C$32-1,$L23),0))),1,0))))-$M23)*$G23)</f>
        <v/>
      </c>
      <c r="P23" s="21" t="str">
        <f aca="false">IF(OR(K23&lt;&gt;"OK",NOT(ISNUMBER(Календарь!C$33))),"",MAX(0,IF(MIN(Календарь!C$33,$L23)&lt;$E23,0,IF($F23="Разово",1,IF($F23="Еженедельно",INT((MIN(Календарь!C$33,$L23)-$E23)/7)+1,(YEAR(MIN(Календарь!C$33,$L23))-YEAR($E23))*12+MONTH(MIN(Календарь!C$33,$L23))-MONTH($E23)+1-IF(DAY(MIN(Календарь!C$33,$L23))&lt;MIN(DAY($E23),DAY(EOMONTH(MIN(Календарь!C$33,$L23),0))),1,0))))-$M23)*$G23)</f>
        <v/>
      </c>
      <c r="Q23" s="21" t="str">
        <f aca="false">IF(OR(K23&lt;&gt;"OK",NOT(ISNUMBER(Календарь!D$33))),"",MAX(0,IF(MIN(Календарь!D$33,$L23)&lt;$E23,0,IF($F23="Разово",1,IF($F23="Еженедельно",INT((MIN(Календарь!D$33,$L23)-$E23)/7)+1,(YEAR(MIN(Календарь!D$33,$L23))-YEAR($E23))*12+MONTH(MIN(Календарь!D$33,$L23))-MONTH($E23)+1-IF(DAY(MIN(Календарь!D$33,$L23))&lt;MIN(DAY($E23),DAY(EOMONTH(MIN(Календарь!D$33,$L23),0))),1,0))))-$M23)*$G23)</f>
        <v/>
      </c>
      <c r="R23" s="21" t="str">
        <f aca="false">IF(OR(K23&lt;&gt;"OK",NOT(ISNUMBER(Календарь!E$33))),"",MAX(0,IF(MIN(Календарь!E$33,$L23)&lt;$E23,0,IF($F23="Разово",1,IF($F23="Еженедельно",INT((MIN(Календарь!E$33,$L23)-$E23)/7)+1,(YEAR(MIN(Календарь!E$33,$L23))-YEAR($E23))*12+MONTH(MIN(Календарь!E$33,$L23))-MONTH($E23)+1-IF(DAY(MIN(Календарь!E$33,$L23))&lt;MIN(DAY($E23),DAY(EOMONTH(MIN(Календарь!E$33,$L23),0))),1,0))))-$M23)*$G23)</f>
        <v/>
      </c>
      <c r="S23" s="21" t="str">
        <f aca="false">IF(OR(K23&lt;&gt;"OK",NOT(ISNUMBER(Календарь!F$33))),"",MAX(0,IF(MIN(Календарь!F$33,$L23)&lt;$E23,0,IF($F23="Разово",1,IF($F23="Еженедельно",INT((MIN(Календарь!F$33,$L23)-$E23)/7)+1,(YEAR(MIN(Календарь!F$33,$L23))-YEAR($E23))*12+MONTH(MIN(Календарь!F$33,$L23))-MONTH($E23)+1-IF(DAY(MIN(Календарь!F$33,$L23))&lt;MIN(DAY($E23),DAY(EOMONTH(MIN(Календарь!F$33,$L23),0))),1,0))))-$M23)*$G23)</f>
        <v/>
      </c>
      <c r="T23" s="21" t="str">
        <f aca="false">IF(OR(K23&lt;&gt;"OK",NOT(ISNUMBER(Календарь!G$33))),"",MAX(0,IF(MIN(Календарь!G$33,$L23)&lt;$E23,0,IF($F23="Разово",1,IF($F23="Еженедельно",INT((MIN(Календарь!G$33,$L23)-$E23)/7)+1,(YEAR(MIN(Календарь!G$33,$L23))-YEAR($E23))*12+MONTH(MIN(Календарь!G$33,$L23))-MONTH($E23)+1-IF(DAY(MIN(Календарь!G$33,$L23))&lt;MIN(DAY($E23),DAY(EOMONTH(MIN(Календарь!G$33,$L23),0))),1,0))))-$M23)*$G23)</f>
        <v/>
      </c>
      <c r="U23" s="21" t="str">
        <f aca="false">IF(OR(K23&lt;&gt;"OK",NOT(ISNUMBER(Календарь!H$33))),"",MAX(0,IF(MIN(Календарь!H$33,$L23)&lt;$E23,0,IF($F23="Разово",1,IF($F23="Еженедельно",INT((MIN(Календарь!H$33,$L23)-$E23)/7)+1,(YEAR(MIN(Календарь!H$33,$L23))-YEAR($E23))*12+MONTH(MIN(Календарь!H$33,$L23))-MONTH($E23)+1-IF(DAY(MIN(Календарь!H$33,$L23))&lt;MIN(DAY($E23),DAY(EOMONTH(MIN(Календарь!H$33,$L23),0))),1,0))))-$M23)*$G23)</f>
        <v/>
      </c>
      <c r="V23" s="21" t="str">
        <f aca="false">IF(OR(K23&lt;&gt;"OK",NOT(ISNUMBER(Календарь!I$33))),"",MAX(0,IF(MIN(Календарь!I$33,$L23)&lt;$E23,0,IF($F23="Разово",1,IF($F23="Еженедельно",INT((MIN(Календарь!I$33,$L23)-$E23)/7)+1,(YEAR(MIN(Календарь!I$33,$L23))-YEAR($E23))*12+MONTH(MIN(Календарь!I$33,$L23))-MONTH($E23)+1-IF(DAY(MIN(Календарь!I$33,$L23))&lt;MIN(DAY($E23),DAY(EOMONTH(MIN(Календарь!I$33,$L23),0))),1,0))))-$M23)*$G23)</f>
        <v/>
      </c>
      <c r="W23" s="21" t="str">
        <f aca="false">IF(OR(K23&lt;&gt;"OK",NOT(ISNUMBER(Календарь!J$33))),"",MAX(0,IF(MIN(Календарь!J$33,$L23)&lt;$E23,0,IF($F23="Разово",1,IF($F23="Еженедельно",INT((MIN(Календарь!J$33,$L23)-$E23)/7)+1,(YEAR(MIN(Календарь!J$33,$L23))-YEAR($E23))*12+MONTH(MIN(Календарь!J$33,$L23))-MONTH($E23)+1-IF(DAY(MIN(Календарь!J$33,$L23))&lt;MIN(DAY($E23),DAY(EOMONTH(MIN(Календарь!J$33,$L23),0))),1,0))))-$M23)*$G23)</f>
        <v/>
      </c>
      <c r="X23" s="21" t="str">
        <f aca="false">IF(OR(K23&lt;&gt;"OK",NOT(ISNUMBER(Календарь!K$33))),"",MAX(0,IF(MIN(Календарь!K$33,$L23)&lt;$E23,0,IF($F23="Разово",1,IF($F23="Еженедельно",INT((MIN(Календарь!K$33,$L23)-$E23)/7)+1,(YEAR(MIN(Календарь!K$33,$L23))-YEAR($E23))*12+MONTH(MIN(Календарь!K$33,$L23))-MONTH($E23)+1-IF(DAY(MIN(Календарь!K$33,$L23))&lt;MIN(DAY($E23),DAY(EOMONTH(MIN(Календарь!K$33,$L23),0))),1,0))))-$M23)*$G23)</f>
        <v/>
      </c>
      <c r="Y23" s="21" t="str">
        <f aca="false">IF(OR(K23&lt;&gt;"OK",NOT(ISNUMBER(Календарь!L$33))),"",MAX(0,IF(MIN(Календарь!L$33,$L23)&lt;$E23,0,IF($F23="Разово",1,IF($F23="Еженедельно",INT((MIN(Календарь!L$33,$L23)-$E23)/7)+1,(YEAR(MIN(Календарь!L$33,$L23))-YEAR($E23))*12+MONTH(MIN(Календарь!L$33,$L23))-MONTH($E23)+1-IF(DAY(MIN(Календарь!L$33,$L23))&lt;MIN(DAY($E23),DAY(EOMONTH(MIN(Календарь!L$33,$L23),0))),1,0))))-$M23)*$G23)</f>
        <v/>
      </c>
      <c r="Z23" s="21" t="str">
        <f aca="false">IF(OR(K23&lt;&gt;"OK",NOT(ISNUMBER(Календарь!M$33))),"",MAX(0,IF(MIN(Календарь!M$33,$L23)&lt;$E23,0,IF($F23="Разово",1,IF($F23="Еженедельно",INT((MIN(Календарь!M$33,$L23)-$E23)/7)+1,(YEAR(MIN(Календарь!M$33,$L23))-YEAR($E23))*12+MONTH(MIN(Календарь!M$33,$L23))-MONTH($E23)+1-IF(DAY(MIN(Календарь!M$33,$L23))&lt;MIN(DAY($E23),DAY(EOMONTH(MIN(Календарь!M$33,$L23),0))),1,0))))-$M23)*$G23)</f>
        <v/>
      </c>
      <c r="AA23" s="21" t="str">
        <f aca="false">IF(OR(K23&lt;&gt;"OK",NOT(ISNUMBER(Календарь!N$33))),"",MAX(0,IF(MIN(Календарь!N$33,$L23)&lt;$E23,0,IF($F23="Разово",1,IF($F23="Еженедельно",INT((MIN(Календарь!N$33,$L23)-$E23)/7)+1,(YEAR(MIN(Календарь!N$33,$L23))-YEAR($E23))*12+MONTH(MIN(Календарь!N$33,$L23))-MONTH($E23)+1-IF(DAY(MIN(Календарь!N$33,$L23))&lt;MIN(DAY($E23),DAY(EOMONTH(MIN(Календарь!N$33,$L23),0))),1,0))))-$M23)*$G23)</f>
        <v/>
      </c>
    </row>
    <row r="24" customFormat="false" ht="22" hidden="false" customHeight="true" outlineLevel="0" collapsed="false">
      <c r="A24" s="6"/>
      <c r="B24" s="6"/>
      <c r="C24" s="6"/>
      <c r="D24" s="6"/>
      <c r="E24" s="5"/>
      <c r="F24" s="6"/>
      <c r="G24" s="7"/>
      <c r="H24" s="5"/>
      <c r="I24" s="6"/>
      <c r="J24" s="1"/>
      <c r="K24" s="19" t="str">
        <f aca="false">IF(COUNTA(A24:I24)=0,"",IF(OR(A24="",B24="",C24="",AND(D24&lt;&gt;"Приход",D24&lt;&gt;"Расход"),NOT(ISNUMBER(E24)),NOT(ISNUMBER(G24)),AND(F24&lt;&gt;"Разово",F24&lt;&gt;"Еженедельно",F24&lt;&gt;"Ежемесячно")),"Ошибка: поля или тип",IF(OR(E24&lt;&gt;INT(E24),E24&lt;36526,E24&gt;109574,G24&lt;0),"Ошибка: дата или сумма",IF(AND(H24&lt;&gt;"",NOT(ISNUMBER(H24))),"Ошибка: последний срок",IF(AND(ISNUMBER(H24),OR(H24&lt;E24,H24&lt;&gt;INT(H24))),"Ошибка: последний срок",IF(COUNTIFS($A$12:$A$111,A24)&lt;&gt;1,"Ошибка: повтор ID","OK"))))))</f>
        <v/>
      </c>
      <c r="L24" s="20" t="str">
        <f aca="false">IF(K24="OK",IF(H24="",DATE(2199,12,31),H24),"")</f>
        <v/>
      </c>
      <c r="M24" s="19" t="str">
        <f aca="false">IF(AND(K24="OK",ISNUMBER(Календарь!$C$6)),IF(MIN(Календарь!$C$6-1,$L24)&lt;$E24,0,IF($F24="Разово",1,IF($F24="Еженедельно",INT((MIN(Календарь!$C$6-1,$L24)-$E24)/7)+1,(YEAR(MIN(Календарь!$C$6-1,$L24))-YEAR($E24))*12+MONTH(MIN(Календарь!$C$6-1,$L24))-MONTH($E24)+1-IF(DAY(MIN(Календарь!$C$6-1,$L24))&lt;MIN(DAY($E24),DAY(EOMONTH(MIN(Календарь!$C$6-1,$L24),0))),1,0)))),"")</f>
        <v/>
      </c>
      <c r="N24" s="21" t="str">
        <f aca="false">IF(OR(K24&lt;&gt;"OK",NOT(ISNUMBER(Календарь!$L$5))),"",MAX(0,IF(MIN(Календарь!$L$5,$L24)&lt;$E24,0,IF($F24="Разово",1,IF($F24="Еженедельно",INT((MIN(Календарь!$L$5,$L24)-$E24)/7)+1,(YEAR(MIN(Календарь!$L$5,$L24))-YEAR($E24))*12+MONTH(MIN(Календарь!$L$5,$L24))-MONTH($E24)+1-IF(DAY(MIN(Календарь!$L$5,$L24))&lt;MIN(DAY($E24),DAY(EOMONTH(MIN(Календарь!$L$5,$L24),0))),1,0))))-$M24)*$G24)</f>
        <v/>
      </c>
      <c r="O24" s="21" t="str">
        <f aca="false">IF(OR(K24&lt;&gt;"OK",NOT(ISNUMBER(Календарь!$C$32-1))),"",MAX(0,IF(MIN(Календарь!$C$32-1,$L24)&lt;$E24,0,IF($F24="Разово",1,IF($F24="Еженедельно",INT((MIN(Календарь!$C$32-1,$L24)-$E24)/7)+1,(YEAR(MIN(Календарь!$C$32-1,$L24))-YEAR($E24))*12+MONTH(MIN(Календарь!$C$32-1,$L24))-MONTH($E24)+1-IF(DAY(MIN(Календарь!$C$32-1,$L24))&lt;MIN(DAY($E24),DAY(EOMONTH(MIN(Календарь!$C$32-1,$L24),0))),1,0))))-$M24)*$G24)</f>
        <v/>
      </c>
      <c r="P24" s="21" t="str">
        <f aca="false">IF(OR(K24&lt;&gt;"OK",NOT(ISNUMBER(Календарь!C$33))),"",MAX(0,IF(MIN(Календарь!C$33,$L24)&lt;$E24,0,IF($F24="Разово",1,IF($F24="Еженедельно",INT((MIN(Календарь!C$33,$L24)-$E24)/7)+1,(YEAR(MIN(Календарь!C$33,$L24))-YEAR($E24))*12+MONTH(MIN(Календарь!C$33,$L24))-MONTH($E24)+1-IF(DAY(MIN(Календарь!C$33,$L24))&lt;MIN(DAY($E24),DAY(EOMONTH(MIN(Календарь!C$33,$L24),0))),1,0))))-$M24)*$G24)</f>
        <v/>
      </c>
      <c r="Q24" s="21" t="str">
        <f aca="false">IF(OR(K24&lt;&gt;"OK",NOT(ISNUMBER(Календарь!D$33))),"",MAX(0,IF(MIN(Календарь!D$33,$L24)&lt;$E24,0,IF($F24="Разово",1,IF($F24="Еженедельно",INT((MIN(Календарь!D$33,$L24)-$E24)/7)+1,(YEAR(MIN(Календарь!D$33,$L24))-YEAR($E24))*12+MONTH(MIN(Календарь!D$33,$L24))-MONTH($E24)+1-IF(DAY(MIN(Календарь!D$33,$L24))&lt;MIN(DAY($E24),DAY(EOMONTH(MIN(Календарь!D$33,$L24),0))),1,0))))-$M24)*$G24)</f>
        <v/>
      </c>
      <c r="R24" s="21" t="str">
        <f aca="false">IF(OR(K24&lt;&gt;"OK",NOT(ISNUMBER(Календарь!E$33))),"",MAX(0,IF(MIN(Календарь!E$33,$L24)&lt;$E24,0,IF($F24="Разово",1,IF($F24="Еженедельно",INT((MIN(Календарь!E$33,$L24)-$E24)/7)+1,(YEAR(MIN(Календарь!E$33,$L24))-YEAR($E24))*12+MONTH(MIN(Календарь!E$33,$L24))-MONTH($E24)+1-IF(DAY(MIN(Календарь!E$33,$L24))&lt;MIN(DAY($E24),DAY(EOMONTH(MIN(Календарь!E$33,$L24),0))),1,0))))-$M24)*$G24)</f>
        <v/>
      </c>
      <c r="S24" s="21" t="str">
        <f aca="false">IF(OR(K24&lt;&gt;"OK",NOT(ISNUMBER(Календарь!F$33))),"",MAX(0,IF(MIN(Календарь!F$33,$L24)&lt;$E24,0,IF($F24="Разово",1,IF($F24="Еженедельно",INT((MIN(Календарь!F$33,$L24)-$E24)/7)+1,(YEAR(MIN(Календарь!F$33,$L24))-YEAR($E24))*12+MONTH(MIN(Календарь!F$33,$L24))-MONTH($E24)+1-IF(DAY(MIN(Календарь!F$33,$L24))&lt;MIN(DAY($E24),DAY(EOMONTH(MIN(Календарь!F$33,$L24),0))),1,0))))-$M24)*$G24)</f>
        <v/>
      </c>
      <c r="T24" s="21" t="str">
        <f aca="false">IF(OR(K24&lt;&gt;"OK",NOT(ISNUMBER(Календарь!G$33))),"",MAX(0,IF(MIN(Календарь!G$33,$L24)&lt;$E24,0,IF($F24="Разово",1,IF($F24="Еженедельно",INT((MIN(Календарь!G$33,$L24)-$E24)/7)+1,(YEAR(MIN(Календарь!G$33,$L24))-YEAR($E24))*12+MONTH(MIN(Календарь!G$33,$L24))-MONTH($E24)+1-IF(DAY(MIN(Календарь!G$33,$L24))&lt;MIN(DAY($E24),DAY(EOMONTH(MIN(Календарь!G$33,$L24),0))),1,0))))-$M24)*$G24)</f>
        <v/>
      </c>
      <c r="U24" s="21" t="str">
        <f aca="false">IF(OR(K24&lt;&gt;"OK",NOT(ISNUMBER(Календарь!H$33))),"",MAX(0,IF(MIN(Календарь!H$33,$L24)&lt;$E24,0,IF($F24="Разово",1,IF($F24="Еженедельно",INT((MIN(Календарь!H$33,$L24)-$E24)/7)+1,(YEAR(MIN(Календарь!H$33,$L24))-YEAR($E24))*12+MONTH(MIN(Календарь!H$33,$L24))-MONTH($E24)+1-IF(DAY(MIN(Календарь!H$33,$L24))&lt;MIN(DAY($E24),DAY(EOMONTH(MIN(Календарь!H$33,$L24),0))),1,0))))-$M24)*$G24)</f>
        <v/>
      </c>
      <c r="V24" s="21" t="str">
        <f aca="false">IF(OR(K24&lt;&gt;"OK",NOT(ISNUMBER(Календарь!I$33))),"",MAX(0,IF(MIN(Календарь!I$33,$L24)&lt;$E24,0,IF($F24="Разово",1,IF($F24="Еженедельно",INT((MIN(Календарь!I$33,$L24)-$E24)/7)+1,(YEAR(MIN(Календарь!I$33,$L24))-YEAR($E24))*12+MONTH(MIN(Календарь!I$33,$L24))-MONTH($E24)+1-IF(DAY(MIN(Календарь!I$33,$L24))&lt;MIN(DAY($E24),DAY(EOMONTH(MIN(Календарь!I$33,$L24),0))),1,0))))-$M24)*$G24)</f>
        <v/>
      </c>
      <c r="W24" s="21" t="str">
        <f aca="false">IF(OR(K24&lt;&gt;"OK",NOT(ISNUMBER(Календарь!J$33))),"",MAX(0,IF(MIN(Календарь!J$33,$L24)&lt;$E24,0,IF($F24="Разово",1,IF($F24="Еженедельно",INT((MIN(Календарь!J$33,$L24)-$E24)/7)+1,(YEAR(MIN(Календарь!J$33,$L24))-YEAR($E24))*12+MONTH(MIN(Календарь!J$33,$L24))-MONTH($E24)+1-IF(DAY(MIN(Календарь!J$33,$L24))&lt;MIN(DAY($E24),DAY(EOMONTH(MIN(Календарь!J$33,$L24),0))),1,0))))-$M24)*$G24)</f>
        <v/>
      </c>
      <c r="X24" s="21" t="str">
        <f aca="false">IF(OR(K24&lt;&gt;"OK",NOT(ISNUMBER(Календарь!K$33))),"",MAX(0,IF(MIN(Календарь!K$33,$L24)&lt;$E24,0,IF($F24="Разово",1,IF($F24="Еженедельно",INT((MIN(Календарь!K$33,$L24)-$E24)/7)+1,(YEAR(MIN(Календарь!K$33,$L24))-YEAR($E24))*12+MONTH(MIN(Календарь!K$33,$L24))-MONTH($E24)+1-IF(DAY(MIN(Календарь!K$33,$L24))&lt;MIN(DAY($E24),DAY(EOMONTH(MIN(Календарь!K$33,$L24),0))),1,0))))-$M24)*$G24)</f>
        <v/>
      </c>
      <c r="Y24" s="21" t="str">
        <f aca="false">IF(OR(K24&lt;&gt;"OK",NOT(ISNUMBER(Календарь!L$33))),"",MAX(0,IF(MIN(Календарь!L$33,$L24)&lt;$E24,0,IF($F24="Разово",1,IF($F24="Еженедельно",INT((MIN(Календарь!L$33,$L24)-$E24)/7)+1,(YEAR(MIN(Календарь!L$33,$L24))-YEAR($E24))*12+MONTH(MIN(Календарь!L$33,$L24))-MONTH($E24)+1-IF(DAY(MIN(Календарь!L$33,$L24))&lt;MIN(DAY($E24),DAY(EOMONTH(MIN(Календарь!L$33,$L24),0))),1,0))))-$M24)*$G24)</f>
        <v/>
      </c>
      <c r="Z24" s="21" t="str">
        <f aca="false">IF(OR(K24&lt;&gt;"OK",NOT(ISNUMBER(Календарь!M$33))),"",MAX(0,IF(MIN(Календарь!M$33,$L24)&lt;$E24,0,IF($F24="Разово",1,IF($F24="Еженедельно",INT((MIN(Календарь!M$33,$L24)-$E24)/7)+1,(YEAR(MIN(Календарь!M$33,$L24))-YEAR($E24))*12+MONTH(MIN(Календарь!M$33,$L24))-MONTH($E24)+1-IF(DAY(MIN(Календарь!M$33,$L24))&lt;MIN(DAY($E24),DAY(EOMONTH(MIN(Календарь!M$33,$L24),0))),1,0))))-$M24)*$G24)</f>
        <v/>
      </c>
      <c r="AA24" s="21" t="str">
        <f aca="false">IF(OR(K24&lt;&gt;"OK",NOT(ISNUMBER(Календарь!N$33))),"",MAX(0,IF(MIN(Календарь!N$33,$L24)&lt;$E24,0,IF($F24="Разово",1,IF($F24="Еженедельно",INT((MIN(Календарь!N$33,$L24)-$E24)/7)+1,(YEAR(MIN(Календарь!N$33,$L24))-YEAR($E24))*12+MONTH(MIN(Календарь!N$33,$L24))-MONTH($E24)+1-IF(DAY(MIN(Календарь!N$33,$L24))&lt;MIN(DAY($E24),DAY(EOMONTH(MIN(Календарь!N$33,$L24),0))),1,0))))-$M24)*$G24)</f>
        <v/>
      </c>
    </row>
    <row r="25" customFormat="false" ht="22" hidden="false" customHeight="true" outlineLevel="0" collapsed="false">
      <c r="A25" s="6"/>
      <c r="B25" s="6"/>
      <c r="C25" s="6"/>
      <c r="D25" s="6"/>
      <c r="E25" s="5"/>
      <c r="F25" s="6"/>
      <c r="G25" s="7"/>
      <c r="H25" s="5"/>
      <c r="I25" s="6"/>
      <c r="J25" s="1"/>
      <c r="K25" s="19" t="str">
        <f aca="false">IF(COUNTA(A25:I25)=0,"",IF(OR(A25="",B25="",C25="",AND(D25&lt;&gt;"Приход",D25&lt;&gt;"Расход"),NOT(ISNUMBER(E25)),NOT(ISNUMBER(G25)),AND(F25&lt;&gt;"Разово",F25&lt;&gt;"Еженедельно",F25&lt;&gt;"Ежемесячно")),"Ошибка: поля или тип",IF(OR(E25&lt;&gt;INT(E25),E25&lt;36526,E25&gt;109574,G25&lt;0),"Ошибка: дата или сумма",IF(AND(H25&lt;&gt;"",NOT(ISNUMBER(H25))),"Ошибка: последний срок",IF(AND(ISNUMBER(H25),OR(H25&lt;E25,H25&lt;&gt;INT(H25))),"Ошибка: последний срок",IF(COUNTIFS($A$12:$A$111,A25)&lt;&gt;1,"Ошибка: повтор ID","OK"))))))</f>
        <v/>
      </c>
      <c r="L25" s="20" t="str">
        <f aca="false">IF(K25="OK",IF(H25="",DATE(2199,12,31),H25),"")</f>
        <v/>
      </c>
      <c r="M25" s="19" t="str">
        <f aca="false">IF(AND(K25="OK",ISNUMBER(Календарь!$C$6)),IF(MIN(Календарь!$C$6-1,$L25)&lt;$E25,0,IF($F25="Разово",1,IF($F25="Еженедельно",INT((MIN(Календарь!$C$6-1,$L25)-$E25)/7)+1,(YEAR(MIN(Календарь!$C$6-1,$L25))-YEAR($E25))*12+MONTH(MIN(Календарь!$C$6-1,$L25))-MONTH($E25)+1-IF(DAY(MIN(Календарь!$C$6-1,$L25))&lt;MIN(DAY($E25),DAY(EOMONTH(MIN(Календарь!$C$6-1,$L25),0))),1,0)))),"")</f>
        <v/>
      </c>
      <c r="N25" s="21" t="str">
        <f aca="false">IF(OR(K25&lt;&gt;"OK",NOT(ISNUMBER(Календарь!$L$5))),"",MAX(0,IF(MIN(Календарь!$L$5,$L25)&lt;$E25,0,IF($F25="Разово",1,IF($F25="Еженедельно",INT((MIN(Календарь!$L$5,$L25)-$E25)/7)+1,(YEAR(MIN(Календарь!$L$5,$L25))-YEAR($E25))*12+MONTH(MIN(Календарь!$L$5,$L25))-MONTH($E25)+1-IF(DAY(MIN(Календарь!$L$5,$L25))&lt;MIN(DAY($E25),DAY(EOMONTH(MIN(Календарь!$L$5,$L25),0))),1,0))))-$M25)*$G25)</f>
        <v/>
      </c>
      <c r="O25" s="21" t="str">
        <f aca="false">IF(OR(K25&lt;&gt;"OK",NOT(ISNUMBER(Календарь!$C$32-1))),"",MAX(0,IF(MIN(Календарь!$C$32-1,$L25)&lt;$E25,0,IF($F25="Разово",1,IF($F25="Еженедельно",INT((MIN(Календарь!$C$32-1,$L25)-$E25)/7)+1,(YEAR(MIN(Календарь!$C$32-1,$L25))-YEAR($E25))*12+MONTH(MIN(Календарь!$C$32-1,$L25))-MONTH($E25)+1-IF(DAY(MIN(Календарь!$C$32-1,$L25))&lt;MIN(DAY($E25),DAY(EOMONTH(MIN(Календарь!$C$32-1,$L25),0))),1,0))))-$M25)*$G25)</f>
        <v/>
      </c>
      <c r="P25" s="21" t="str">
        <f aca="false">IF(OR(K25&lt;&gt;"OK",NOT(ISNUMBER(Календарь!C$33))),"",MAX(0,IF(MIN(Календарь!C$33,$L25)&lt;$E25,0,IF($F25="Разово",1,IF($F25="Еженедельно",INT((MIN(Календарь!C$33,$L25)-$E25)/7)+1,(YEAR(MIN(Календарь!C$33,$L25))-YEAR($E25))*12+MONTH(MIN(Календарь!C$33,$L25))-MONTH($E25)+1-IF(DAY(MIN(Календарь!C$33,$L25))&lt;MIN(DAY($E25),DAY(EOMONTH(MIN(Календарь!C$33,$L25),0))),1,0))))-$M25)*$G25)</f>
        <v/>
      </c>
      <c r="Q25" s="21" t="str">
        <f aca="false">IF(OR(K25&lt;&gt;"OK",NOT(ISNUMBER(Календарь!D$33))),"",MAX(0,IF(MIN(Календарь!D$33,$L25)&lt;$E25,0,IF($F25="Разово",1,IF($F25="Еженедельно",INT((MIN(Календарь!D$33,$L25)-$E25)/7)+1,(YEAR(MIN(Календарь!D$33,$L25))-YEAR($E25))*12+MONTH(MIN(Календарь!D$33,$L25))-MONTH($E25)+1-IF(DAY(MIN(Календарь!D$33,$L25))&lt;MIN(DAY($E25),DAY(EOMONTH(MIN(Календарь!D$33,$L25),0))),1,0))))-$M25)*$G25)</f>
        <v/>
      </c>
      <c r="R25" s="21" t="str">
        <f aca="false">IF(OR(K25&lt;&gt;"OK",NOT(ISNUMBER(Календарь!E$33))),"",MAX(0,IF(MIN(Календарь!E$33,$L25)&lt;$E25,0,IF($F25="Разово",1,IF($F25="Еженедельно",INT((MIN(Календарь!E$33,$L25)-$E25)/7)+1,(YEAR(MIN(Календарь!E$33,$L25))-YEAR($E25))*12+MONTH(MIN(Календарь!E$33,$L25))-MONTH($E25)+1-IF(DAY(MIN(Календарь!E$33,$L25))&lt;MIN(DAY($E25),DAY(EOMONTH(MIN(Календарь!E$33,$L25),0))),1,0))))-$M25)*$G25)</f>
        <v/>
      </c>
      <c r="S25" s="21" t="str">
        <f aca="false">IF(OR(K25&lt;&gt;"OK",NOT(ISNUMBER(Календарь!F$33))),"",MAX(0,IF(MIN(Календарь!F$33,$L25)&lt;$E25,0,IF($F25="Разово",1,IF($F25="Еженедельно",INT((MIN(Календарь!F$33,$L25)-$E25)/7)+1,(YEAR(MIN(Календарь!F$33,$L25))-YEAR($E25))*12+MONTH(MIN(Календарь!F$33,$L25))-MONTH($E25)+1-IF(DAY(MIN(Календарь!F$33,$L25))&lt;MIN(DAY($E25),DAY(EOMONTH(MIN(Календарь!F$33,$L25),0))),1,0))))-$M25)*$G25)</f>
        <v/>
      </c>
      <c r="T25" s="21" t="str">
        <f aca="false">IF(OR(K25&lt;&gt;"OK",NOT(ISNUMBER(Календарь!G$33))),"",MAX(0,IF(MIN(Календарь!G$33,$L25)&lt;$E25,0,IF($F25="Разово",1,IF($F25="Еженедельно",INT((MIN(Календарь!G$33,$L25)-$E25)/7)+1,(YEAR(MIN(Календарь!G$33,$L25))-YEAR($E25))*12+MONTH(MIN(Календарь!G$33,$L25))-MONTH($E25)+1-IF(DAY(MIN(Календарь!G$33,$L25))&lt;MIN(DAY($E25),DAY(EOMONTH(MIN(Календарь!G$33,$L25),0))),1,0))))-$M25)*$G25)</f>
        <v/>
      </c>
      <c r="U25" s="21" t="str">
        <f aca="false">IF(OR(K25&lt;&gt;"OK",NOT(ISNUMBER(Календарь!H$33))),"",MAX(0,IF(MIN(Календарь!H$33,$L25)&lt;$E25,0,IF($F25="Разово",1,IF($F25="Еженедельно",INT((MIN(Календарь!H$33,$L25)-$E25)/7)+1,(YEAR(MIN(Календарь!H$33,$L25))-YEAR($E25))*12+MONTH(MIN(Календарь!H$33,$L25))-MONTH($E25)+1-IF(DAY(MIN(Календарь!H$33,$L25))&lt;MIN(DAY($E25),DAY(EOMONTH(MIN(Календарь!H$33,$L25),0))),1,0))))-$M25)*$G25)</f>
        <v/>
      </c>
      <c r="V25" s="21" t="str">
        <f aca="false">IF(OR(K25&lt;&gt;"OK",NOT(ISNUMBER(Календарь!I$33))),"",MAX(0,IF(MIN(Календарь!I$33,$L25)&lt;$E25,0,IF($F25="Разово",1,IF($F25="Еженедельно",INT((MIN(Календарь!I$33,$L25)-$E25)/7)+1,(YEAR(MIN(Календарь!I$33,$L25))-YEAR($E25))*12+MONTH(MIN(Календарь!I$33,$L25))-MONTH($E25)+1-IF(DAY(MIN(Календарь!I$33,$L25))&lt;MIN(DAY($E25),DAY(EOMONTH(MIN(Календарь!I$33,$L25),0))),1,0))))-$M25)*$G25)</f>
        <v/>
      </c>
      <c r="W25" s="21" t="str">
        <f aca="false">IF(OR(K25&lt;&gt;"OK",NOT(ISNUMBER(Календарь!J$33))),"",MAX(0,IF(MIN(Календарь!J$33,$L25)&lt;$E25,0,IF($F25="Разово",1,IF($F25="Еженедельно",INT((MIN(Календарь!J$33,$L25)-$E25)/7)+1,(YEAR(MIN(Календарь!J$33,$L25))-YEAR($E25))*12+MONTH(MIN(Календарь!J$33,$L25))-MONTH($E25)+1-IF(DAY(MIN(Календарь!J$33,$L25))&lt;MIN(DAY($E25),DAY(EOMONTH(MIN(Календарь!J$33,$L25),0))),1,0))))-$M25)*$G25)</f>
        <v/>
      </c>
      <c r="X25" s="21" t="str">
        <f aca="false">IF(OR(K25&lt;&gt;"OK",NOT(ISNUMBER(Календарь!K$33))),"",MAX(0,IF(MIN(Календарь!K$33,$L25)&lt;$E25,0,IF($F25="Разово",1,IF($F25="Еженедельно",INT((MIN(Календарь!K$33,$L25)-$E25)/7)+1,(YEAR(MIN(Календарь!K$33,$L25))-YEAR($E25))*12+MONTH(MIN(Календарь!K$33,$L25))-MONTH($E25)+1-IF(DAY(MIN(Календарь!K$33,$L25))&lt;MIN(DAY($E25),DAY(EOMONTH(MIN(Календарь!K$33,$L25),0))),1,0))))-$M25)*$G25)</f>
        <v/>
      </c>
      <c r="Y25" s="21" t="str">
        <f aca="false">IF(OR(K25&lt;&gt;"OK",NOT(ISNUMBER(Календарь!L$33))),"",MAX(0,IF(MIN(Календарь!L$33,$L25)&lt;$E25,0,IF($F25="Разово",1,IF($F25="Еженедельно",INT((MIN(Календарь!L$33,$L25)-$E25)/7)+1,(YEAR(MIN(Календарь!L$33,$L25))-YEAR($E25))*12+MONTH(MIN(Календарь!L$33,$L25))-MONTH($E25)+1-IF(DAY(MIN(Календарь!L$33,$L25))&lt;MIN(DAY($E25),DAY(EOMONTH(MIN(Календарь!L$33,$L25),0))),1,0))))-$M25)*$G25)</f>
        <v/>
      </c>
      <c r="Z25" s="21" t="str">
        <f aca="false">IF(OR(K25&lt;&gt;"OK",NOT(ISNUMBER(Календарь!M$33))),"",MAX(0,IF(MIN(Календарь!M$33,$L25)&lt;$E25,0,IF($F25="Разово",1,IF($F25="Еженедельно",INT((MIN(Календарь!M$33,$L25)-$E25)/7)+1,(YEAR(MIN(Календарь!M$33,$L25))-YEAR($E25))*12+MONTH(MIN(Календарь!M$33,$L25))-MONTH($E25)+1-IF(DAY(MIN(Календарь!M$33,$L25))&lt;MIN(DAY($E25),DAY(EOMONTH(MIN(Календарь!M$33,$L25),0))),1,0))))-$M25)*$G25)</f>
        <v/>
      </c>
      <c r="AA25" s="21" t="str">
        <f aca="false">IF(OR(K25&lt;&gt;"OK",NOT(ISNUMBER(Календарь!N$33))),"",MAX(0,IF(MIN(Календарь!N$33,$L25)&lt;$E25,0,IF($F25="Разово",1,IF($F25="Еженедельно",INT((MIN(Календарь!N$33,$L25)-$E25)/7)+1,(YEAR(MIN(Календарь!N$33,$L25))-YEAR($E25))*12+MONTH(MIN(Календарь!N$33,$L25))-MONTH($E25)+1-IF(DAY(MIN(Календарь!N$33,$L25))&lt;MIN(DAY($E25),DAY(EOMONTH(MIN(Календарь!N$33,$L25),0))),1,0))))-$M25)*$G25)</f>
        <v/>
      </c>
    </row>
    <row r="26" customFormat="false" ht="22" hidden="false" customHeight="true" outlineLevel="0" collapsed="false">
      <c r="A26" s="6"/>
      <c r="B26" s="6"/>
      <c r="C26" s="6"/>
      <c r="D26" s="6"/>
      <c r="E26" s="5"/>
      <c r="F26" s="6"/>
      <c r="G26" s="7"/>
      <c r="H26" s="5"/>
      <c r="I26" s="6"/>
      <c r="J26" s="1"/>
      <c r="K26" s="19" t="str">
        <f aca="false">IF(COUNTA(A26:I26)=0,"",IF(OR(A26="",B26="",C26="",AND(D26&lt;&gt;"Приход",D26&lt;&gt;"Расход"),NOT(ISNUMBER(E26)),NOT(ISNUMBER(G26)),AND(F26&lt;&gt;"Разово",F26&lt;&gt;"Еженедельно",F26&lt;&gt;"Ежемесячно")),"Ошибка: поля или тип",IF(OR(E26&lt;&gt;INT(E26),E26&lt;36526,E26&gt;109574,G26&lt;0),"Ошибка: дата или сумма",IF(AND(H26&lt;&gt;"",NOT(ISNUMBER(H26))),"Ошибка: последний срок",IF(AND(ISNUMBER(H26),OR(H26&lt;E26,H26&lt;&gt;INT(H26))),"Ошибка: последний срок",IF(COUNTIFS($A$12:$A$111,A26)&lt;&gt;1,"Ошибка: повтор ID","OK"))))))</f>
        <v/>
      </c>
      <c r="L26" s="20" t="str">
        <f aca="false">IF(K26="OK",IF(H26="",DATE(2199,12,31),H26),"")</f>
        <v/>
      </c>
      <c r="M26" s="19" t="str">
        <f aca="false">IF(AND(K26="OK",ISNUMBER(Календарь!$C$6)),IF(MIN(Календарь!$C$6-1,$L26)&lt;$E26,0,IF($F26="Разово",1,IF($F26="Еженедельно",INT((MIN(Календарь!$C$6-1,$L26)-$E26)/7)+1,(YEAR(MIN(Календарь!$C$6-1,$L26))-YEAR($E26))*12+MONTH(MIN(Календарь!$C$6-1,$L26))-MONTH($E26)+1-IF(DAY(MIN(Календарь!$C$6-1,$L26))&lt;MIN(DAY($E26),DAY(EOMONTH(MIN(Календарь!$C$6-1,$L26),0))),1,0)))),"")</f>
        <v/>
      </c>
      <c r="N26" s="21" t="str">
        <f aca="false">IF(OR(K26&lt;&gt;"OK",NOT(ISNUMBER(Календарь!$L$5))),"",MAX(0,IF(MIN(Календарь!$L$5,$L26)&lt;$E26,0,IF($F26="Разово",1,IF($F26="Еженедельно",INT((MIN(Календарь!$L$5,$L26)-$E26)/7)+1,(YEAR(MIN(Календарь!$L$5,$L26))-YEAR($E26))*12+MONTH(MIN(Календарь!$L$5,$L26))-MONTH($E26)+1-IF(DAY(MIN(Календарь!$L$5,$L26))&lt;MIN(DAY($E26),DAY(EOMONTH(MIN(Календарь!$L$5,$L26),0))),1,0))))-$M26)*$G26)</f>
        <v/>
      </c>
      <c r="O26" s="21" t="str">
        <f aca="false">IF(OR(K26&lt;&gt;"OK",NOT(ISNUMBER(Календарь!$C$32-1))),"",MAX(0,IF(MIN(Календарь!$C$32-1,$L26)&lt;$E26,0,IF($F26="Разово",1,IF($F26="Еженедельно",INT((MIN(Календарь!$C$32-1,$L26)-$E26)/7)+1,(YEAR(MIN(Календарь!$C$32-1,$L26))-YEAR($E26))*12+MONTH(MIN(Календарь!$C$32-1,$L26))-MONTH($E26)+1-IF(DAY(MIN(Календарь!$C$32-1,$L26))&lt;MIN(DAY($E26),DAY(EOMONTH(MIN(Календарь!$C$32-1,$L26),0))),1,0))))-$M26)*$G26)</f>
        <v/>
      </c>
      <c r="P26" s="21" t="str">
        <f aca="false">IF(OR(K26&lt;&gt;"OK",NOT(ISNUMBER(Календарь!C$33))),"",MAX(0,IF(MIN(Календарь!C$33,$L26)&lt;$E26,0,IF($F26="Разово",1,IF($F26="Еженедельно",INT((MIN(Календарь!C$33,$L26)-$E26)/7)+1,(YEAR(MIN(Календарь!C$33,$L26))-YEAR($E26))*12+MONTH(MIN(Календарь!C$33,$L26))-MONTH($E26)+1-IF(DAY(MIN(Календарь!C$33,$L26))&lt;MIN(DAY($E26),DAY(EOMONTH(MIN(Календарь!C$33,$L26),0))),1,0))))-$M26)*$G26)</f>
        <v/>
      </c>
      <c r="Q26" s="21" t="str">
        <f aca="false">IF(OR(K26&lt;&gt;"OK",NOT(ISNUMBER(Календарь!D$33))),"",MAX(0,IF(MIN(Календарь!D$33,$L26)&lt;$E26,0,IF($F26="Разово",1,IF($F26="Еженедельно",INT((MIN(Календарь!D$33,$L26)-$E26)/7)+1,(YEAR(MIN(Календарь!D$33,$L26))-YEAR($E26))*12+MONTH(MIN(Календарь!D$33,$L26))-MONTH($E26)+1-IF(DAY(MIN(Календарь!D$33,$L26))&lt;MIN(DAY($E26),DAY(EOMONTH(MIN(Календарь!D$33,$L26),0))),1,0))))-$M26)*$G26)</f>
        <v/>
      </c>
      <c r="R26" s="21" t="str">
        <f aca="false">IF(OR(K26&lt;&gt;"OK",NOT(ISNUMBER(Календарь!E$33))),"",MAX(0,IF(MIN(Календарь!E$33,$L26)&lt;$E26,0,IF($F26="Разово",1,IF($F26="Еженедельно",INT((MIN(Календарь!E$33,$L26)-$E26)/7)+1,(YEAR(MIN(Календарь!E$33,$L26))-YEAR($E26))*12+MONTH(MIN(Календарь!E$33,$L26))-MONTH($E26)+1-IF(DAY(MIN(Календарь!E$33,$L26))&lt;MIN(DAY($E26),DAY(EOMONTH(MIN(Календарь!E$33,$L26),0))),1,0))))-$M26)*$G26)</f>
        <v/>
      </c>
      <c r="S26" s="21" t="str">
        <f aca="false">IF(OR(K26&lt;&gt;"OK",NOT(ISNUMBER(Календарь!F$33))),"",MAX(0,IF(MIN(Календарь!F$33,$L26)&lt;$E26,0,IF($F26="Разово",1,IF($F26="Еженедельно",INT((MIN(Календарь!F$33,$L26)-$E26)/7)+1,(YEAR(MIN(Календарь!F$33,$L26))-YEAR($E26))*12+MONTH(MIN(Календарь!F$33,$L26))-MONTH($E26)+1-IF(DAY(MIN(Календарь!F$33,$L26))&lt;MIN(DAY($E26),DAY(EOMONTH(MIN(Календарь!F$33,$L26),0))),1,0))))-$M26)*$G26)</f>
        <v/>
      </c>
      <c r="T26" s="21" t="str">
        <f aca="false">IF(OR(K26&lt;&gt;"OK",NOT(ISNUMBER(Календарь!G$33))),"",MAX(0,IF(MIN(Календарь!G$33,$L26)&lt;$E26,0,IF($F26="Разово",1,IF($F26="Еженедельно",INT((MIN(Календарь!G$33,$L26)-$E26)/7)+1,(YEAR(MIN(Календарь!G$33,$L26))-YEAR($E26))*12+MONTH(MIN(Календарь!G$33,$L26))-MONTH($E26)+1-IF(DAY(MIN(Календарь!G$33,$L26))&lt;MIN(DAY($E26),DAY(EOMONTH(MIN(Календарь!G$33,$L26),0))),1,0))))-$M26)*$G26)</f>
        <v/>
      </c>
      <c r="U26" s="21" t="str">
        <f aca="false">IF(OR(K26&lt;&gt;"OK",NOT(ISNUMBER(Календарь!H$33))),"",MAX(0,IF(MIN(Календарь!H$33,$L26)&lt;$E26,0,IF($F26="Разово",1,IF($F26="Еженедельно",INT((MIN(Календарь!H$33,$L26)-$E26)/7)+1,(YEAR(MIN(Календарь!H$33,$L26))-YEAR($E26))*12+MONTH(MIN(Календарь!H$33,$L26))-MONTH($E26)+1-IF(DAY(MIN(Календарь!H$33,$L26))&lt;MIN(DAY($E26),DAY(EOMONTH(MIN(Календарь!H$33,$L26),0))),1,0))))-$M26)*$G26)</f>
        <v/>
      </c>
      <c r="V26" s="21" t="str">
        <f aca="false">IF(OR(K26&lt;&gt;"OK",NOT(ISNUMBER(Календарь!I$33))),"",MAX(0,IF(MIN(Календарь!I$33,$L26)&lt;$E26,0,IF($F26="Разово",1,IF($F26="Еженедельно",INT((MIN(Календарь!I$33,$L26)-$E26)/7)+1,(YEAR(MIN(Календарь!I$33,$L26))-YEAR($E26))*12+MONTH(MIN(Календарь!I$33,$L26))-MONTH($E26)+1-IF(DAY(MIN(Календарь!I$33,$L26))&lt;MIN(DAY($E26),DAY(EOMONTH(MIN(Календарь!I$33,$L26),0))),1,0))))-$M26)*$G26)</f>
        <v/>
      </c>
      <c r="W26" s="21" t="str">
        <f aca="false">IF(OR(K26&lt;&gt;"OK",NOT(ISNUMBER(Календарь!J$33))),"",MAX(0,IF(MIN(Календарь!J$33,$L26)&lt;$E26,0,IF($F26="Разово",1,IF($F26="Еженедельно",INT((MIN(Календарь!J$33,$L26)-$E26)/7)+1,(YEAR(MIN(Календарь!J$33,$L26))-YEAR($E26))*12+MONTH(MIN(Календарь!J$33,$L26))-MONTH($E26)+1-IF(DAY(MIN(Календарь!J$33,$L26))&lt;MIN(DAY($E26),DAY(EOMONTH(MIN(Календарь!J$33,$L26),0))),1,0))))-$M26)*$G26)</f>
        <v/>
      </c>
      <c r="X26" s="21" t="str">
        <f aca="false">IF(OR(K26&lt;&gt;"OK",NOT(ISNUMBER(Календарь!K$33))),"",MAX(0,IF(MIN(Календарь!K$33,$L26)&lt;$E26,0,IF($F26="Разово",1,IF($F26="Еженедельно",INT((MIN(Календарь!K$33,$L26)-$E26)/7)+1,(YEAR(MIN(Календарь!K$33,$L26))-YEAR($E26))*12+MONTH(MIN(Календарь!K$33,$L26))-MONTH($E26)+1-IF(DAY(MIN(Календарь!K$33,$L26))&lt;MIN(DAY($E26),DAY(EOMONTH(MIN(Календарь!K$33,$L26),0))),1,0))))-$M26)*$G26)</f>
        <v/>
      </c>
      <c r="Y26" s="21" t="str">
        <f aca="false">IF(OR(K26&lt;&gt;"OK",NOT(ISNUMBER(Календарь!L$33))),"",MAX(0,IF(MIN(Календарь!L$33,$L26)&lt;$E26,0,IF($F26="Разово",1,IF($F26="Еженедельно",INT((MIN(Календарь!L$33,$L26)-$E26)/7)+1,(YEAR(MIN(Календарь!L$33,$L26))-YEAR($E26))*12+MONTH(MIN(Календарь!L$33,$L26))-MONTH($E26)+1-IF(DAY(MIN(Календарь!L$33,$L26))&lt;MIN(DAY($E26),DAY(EOMONTH(MIN(Календарь!L$33,$L26),0))),1,0))))-$M26)*$G26)</f>
        <v/>
      </c>
      <c r="Z26" s="21" t="str">
        <f aca="false">IF(OR(K26&lt;&gt;"OK",NOT(ISNUMBER(Календарь!M$33))),"",MAX(0,IF(MIN(Календарь!M$33,$L26)&lt;$E26,0,IF($F26="Разово",1,IF($F26="Еженедельно",INT((MIN(Календарь!M$33,$L26)-$E26)/7)+1,(YEAR(MIN(Календарь!M$33,$L26))-YEAR($E26))*12+MONTH(MIN(Календарь!M$33,$L26))-MONTH($E26)+1-IF(DAY(MIN(Календарь!M$33,$L26))&lt;MIN(DAY($E26),DAY(EOMONTH(MIN(Календарь!M$33,$L26),0))),1,0))))-$M26)*$G26)</f>
        <v/>
      </c>
      <c r="AA26" s="21" t="str">
        <f aca="false">IF(OR(K26&lt;&gt;"OK",NOT(ISNUMBER(Календарь!N$33))),"",MAX(0,IF(MIN(Календарь!N$33,$L26)&lt;$E26,0,IF($F26="Разово",1,IF($F26="Еженедельно",INT((MIN(Календарь!N$33,$L26)-$E26)/7)+1,(YEAR(MIN(Календарь!N$33,$L26))-YEAR($E26))*12+MONTH(MIN(Календарь!N$33,$L26))-MONTH($E26)+1-IF(DAY(MIN(Календарь!N$33,$L26))&lt;MIN(DAY($E26),DAY(EOMONTH(MIN(Календарь!N$33,$L26),0))),1,0))))-$M26)*$G26)</f>
        <v/>
      </c>
    </row>
    <row r="27" customFormat="false" ht="22" hidden="false" customHeight="true" outlineLevel="0" collapsed="false">
      <c r="A27" s="6"/>
      <c r="B27" s="6"/>
      <c r="C27" s="6"/>
      <c r="D27" s="6"/>
      <c r="E27" s="5"/>
      <c r="F27" s="6"/>
      <c r="G27" s="7"/>
      <c r="H27" s="5"/>
      <c r="I27" s="6"/>
      <c r="J27" s="1"/>
      <c r="K27" s="19" t="str">
        <f aca="false">IF(COUNTA(A27:I27)=0,"",IF(OR(A27="",B27="",C27="",AND(D27&lt;&gt;"Приход",D27&lt;&gt;"Расход"),NOT(ISNUMBER(E27)),NOT(ISNUMBER(G27)),AND(F27&lt;&gt;"Разово",F27&lt;&gt;"Еженедельно",F27&lt;&gt;"Ежемесячно")),"Ошибка: поля или тип",IF(OR(E27&lt;&gt;INT(E27),E27&lt;36526,E27&gt;109574,G27&lt;0),"Ошибка: дата или сумма",IF(AND(H27&lt;&gt;"",NOT(ISNUMBER(H27))),"Ошибка: последний срок",IF(AND(ISNUMBER(H27),OR(H27&lt;E27,H27&lt;&gt;INT(H27))),"Ошибка: последний срок",IF(COUNTIFS($A$12:$A$111,A27)&lt;&gt;1,"Ошибка: повтор ID","OK"))))))</f>
        <v/>
      </c>
      <c r="L27" s="20" t="str">
        <f aca="false">IF(K27="OK",IF(H27="",DATE(2199,12,31),H27),"")</f>
        <v/>
      </c>
      <c r="M27" s="19" t="str">
        <f aca="false">IF(AND(K27="OK",ISNUMBER(Календарь!$C$6)),IF(MIN(Календарь!$C$6-1,$L27)&lt;$E27,0,IF($F27="Разово",1,IF($F27="Еженедельно",INT((MIN(Календарь!$C$6-1,$L27)-$E27)/7)+1,(YEAR(MIN(Календарь!$C$6-1,$L27))-YEAR($E27))*12+MONTH(MIN(Календарь!$C$6-1,$L27))-MONTH($E27)+1-IF(DAY(MIN(Календарь!$C$6-1,$L27))&lt;MIN(DAY($E27),DAY(EOMONTH(MIN(Календарь!$C$6-1,$L27),0))),1,0)))),"")</f>
        <v/>
      </c>
      <c r="N27" s="21" t="str">
        <f aca="false">IF(OR(K27&lt;&gt;"OK",NOT(ISNUMBER(Календарь!$L$5))),"",MAX(0,IF(MIN(Календарь!$L$5,$L27)&lt;$E27,0,IF($F27="Разово",1,IF($F27="Еженедельно",INT((MIN(Календарь!$L$5,$L27)-$E27)/7)+1,(YEAR(MIN(Календарь!$L$5,$L27))-YEAR($E27))*12+MONTH(MIN(Календарь!$L$5,$L27))-MONTH($E27)+1-IF(DAY(MIN(Календарь!$L$5,$L27))&lt;MIN(DAY($E27),DAY(EOMONTH(MIN(Календарь!$L$5,$L27),0))),1,0))))-$M27)*$G27)</f>
        <v/>
      </c>
      <c r="O27" s="21" t="str">
        <f aca="false">IF(OR(K27&lt;&gt;"OK",NOT(ISNUMBER(Календарь!$C$32-1))),"",MAX(0,IF(MIN(Календарь!$C$32-1,$L27)&lt;$E27,0,IF($F27="Разово",1,IF($F27="Еженедельно",INT((MIN(Календарь!$C$32-1,$L27)-$E27)/7)+1,(YEAR(MIN(Календарь!$C$32-1,$L27))-YEAR($E27))*12+MONTH(MIN(Календарь!$C$32-1,$L27))-MONTH($E27)+1-IF(DAY(MIN(Календарь!$C$32-1,$L27))&lt;MIN(DAY($E27),DAY(EOMONTH(MIN(Календарь!$C$32-1,$L27),0))),1,0))))-$M27)*$G27)</f>
        <v/>
      </c>
      <c r="P27" s="21" t="str">
        <f aca="false">IF(OR(K27&lt;&gt;"OK",NOT(ISNUMBER(Календарь!C$33))),"",MAX(0,IF(MIN(Календарь!C$33,$L27)&lt;$E27,0,IF($F27="Разово",1,IF($F27="Еженедельно",INT((MIN(Календарь!C$33,$L27)-$E27)/7)+1,(YEAR(MIN(Календарь!C$33,$L27))-YEAR($E27))*12+MONTH(MIN(Календарь!C$33,$L27))-MONTH($E27)+1-IF(DAY(MIN(Календарь!C$33,$L27))&lt;MIN(DAY($E27),DAY(EOMONTH(MIN(Календарь!C$33,$L27),0))),1,0))))-$M27)*$G27)</f>
        <v/>
      </c>
      <c r="Q27" s="21" t="str">
        <f aca="false">IF(OR(K27&lt;&gt;"OK",NOT(ISNUMBER(Календарь!D$33))),"",MAX(0,IF(MIN(Календарь!D$33,$L27)&lt;$E27,0,IF($F27="Разово",1,IF($F27="Еженедельно",INT((MIN(Календарь!D$33,$L27)-$E27)/7)+1,(YEAR(MIN(Календарь!D$33,$L27))-YEAR($E27))*12+MONTH(MIN(Календарь!D$33,$L27))-MONTH($E27)+1-IF(DAY(MIN(Календарь!D$33,$L27))&lt;MIN(DAY($E27),DAY(EOMONTH(MIN(Календарь!D$33,$L27),0))),1,0))))-$M27)*$G27)</f>
        <v/>
      </c>
      <c r="R27" s="21" t="str">
        <f aca="false">IF(OR(K27&lt;&gt;"OK",NOT(ISNUMBER(Календарь!E$33))),"",MAX(0,IF(MIN(Календарь!E$33,$L27)&lt;$E27,0,IF($F27="Разово",1,IF($F27="Еженедельно",INT((MIN(Календарь!E$33,$L27)-$E27)/7)+1,(YEAR(MIN(Календарь!E$33,$L27))-YEAR($E27))*12+MONTH(MIN(Календарь!E$33,$L27))-MONTH($E27)+1-IF(DAY(MIN(Календарь!E$33,$L27))&lt;MIN(DAY($E27),DAY(EOMONTH(MIN(Календарь!E$33,$L27),0))),1,0))))-$M27)*$G27)</f>
        <v/>
      </c>
      <c r="S27" s="21" t="str">
        <f aca="false">IF(OR(K27&lt;&gt;"OK",NOT(ISNUMBER(Календарь!F$33))),"",MAX(0,IF(MIN(Календарь!F$33,$L27)&lt;$E27,0,IF($F27="Разово",1,IF($F27="Еженедельно",INT((MIN(Календарь!F$33,$L27)-$E27)/7)+1,(YEAR(MIN(Календарь!F$33,$L27))-YEAR($E27))*12+MONTH(MIN(Календарь!F$33,$L27))-MONTH($E27)+1-IF(DAY(MIN(Календарь!F$33,$L27))&lt;MIN(DAY($E27),DAY(EOMONTH(MIN(Календарь!F$33,$L27),0))),1,0))))-$M27)*$G27)</f>
        <v/>
      </c>
      <c r="T27" s="21" t="str">
        <f aca="false">IF(OR(K27&lt;&gt;"OK",NOT(ISNUMBER(Календарь!G$33))),"",MAX(0,IF(MIN(Календарь!G$33,$L27)&lt;$E27,0,IF($F27="Разово",1,IF($F27="Еженедельно",INT((MIN(Календарь!G$33,$L27)-$E27)/7)+1,(YEAR(MIN(Календарь!G$33,$L27))-YEAR($E27))*12+MONTH(MIN(Календарь!G$33,$L27))-MONTH($E27)+1-IF(DAY(MIN(Календарь!G$33,$L27))&lt;MIN(DAY($E27),DAY(EOMONTH(MIN(Календарь!G$33,$L27),0))),1,0))))-$M27)*$G27)</f>
        <v/>
      </c>
      <c r="U27" s="21" t="str">
        <f aca="false">IF(OR(K27&lt;&gt;"OK",NOT(ISNUMBER(Календарь!H$33))),"",MAX(0,IF(MIN(Календарь!H$33,$L27)&lt;$E27,0,IF($F27="Разово",1,IF($F27="Еженедельно",INT((MIN(Календарь!H$33,$L27)-$E27)/7)+1,(YEAR(MIN(Календарь!H$33,$L27))-YEAR($E27))*12+MONTH(MIN(Календарь!H$33,$L27))-MONTH($E27)+1-IF(DAY(MIN(Календарь!H$33,$L27))&lt;MIN(DAY($E27),DAY(EOMONTH(MIN(Календарь!H$33,$L27),0))),1,0))))-$M27)*$G27)</f>
        <v/>
      </c>
      <c r="V27" s="21" t="str">
        <f aca="false">IF(OR(K27&lt;&gt;"OK",NOT(ISNUMBER(Календарь!I$33))),"",MAX(0,IF(MIN(Календарь!I$33,$L27)&lt;$E27,0,IF($F27="Разово",1,IF($F27="Еженедельно",INT((MIN(Календарь!I$33,$L27)-$E27)/7)+1,(YEAR(MIN(Календарь!I$33,$L27))-YEAR($E27))*12+MONTH(MIN(Календарь!I$33,$L27))-MONTH($E27)+1-IF(DAY(MIN(Календарь!I$33,$L27))&lt;MIN(DAY($E27),DAY(EOMONTH(MIN(Календарь!I$33,$L27),0))),1,0))))-$M27)*$G27)</f>
        <v/>
      </c>
      <c r="W27" s="21" t="str">
        <f aca="false">IF(OR(K27&lt;&gt;"OK",NOT(ISNUMBER(Календарь!J$33))),"",MAX(0,IF(MIN(Календарь!J$33,$L27)&lt;$E27,0,IF($F27="Разово",1,IF($F27="Еженедельно",INT((MIN(Календарь!J$33,$L27)-$E27)/7)+1,(YEAR(MIN(Календарь!J$33,$L27))-YEAR($E27))*12+MONTH(MIN(Календарь!J$33,$L27))-MONTH($E27)+1-IF(DAY(MIN(Календарь!J$33,$L27))&lt;MIN(DAY($E27),DAY(EOMONTH(MIN(Календарь!J$33,$L27),0))),1,0))))-$M27)*$G27)</f>
        <v/>
      </c>
      <c r="X27" s="21" t="str">
        <f aca="false">IF(OR(K27&lt;&gt;"OK",NOT(ISNUMBER(Календарь!K$33))),"",MAX(0,IF(MIN(Календарь!K$33,$L27)&lt;$E27,0,IF($F27="Разово",1,IF($F27="Еженедельно",INT((MIN(Календарь!K$33,$L27)-$E27)/7)+1,(YEAR(MIN(Календарь!K$33,$L27))-YEAR($E27))*12+MONTH(MIN(Календарь!K$33,$L27))-MONTH($E27)+1-IF(DAY(MIN(Календарь!K$33,$L27))&lt;MIN(DAY($E27),DAY(EOMONTH(MIN(Календарь!K$33,$L27),0))),1,0))))-$M27)*$G27)</f>
        <v/>
      </c>
      <c r="Y27" s="21" t="str">
        <f aca="false">IF(OR(K27&lt;&gt;"OK",NOT(ISNUMBER(Календарь!L$33))),"",MAX(0,IF(MIN(Календарь!L$33,$L27)&lt;$E27,0,IF($F27="Разово",1,IF($F27="Еженедельно",INT((MIN(Календарь!L$33,$L27)-$E27)/7)+1,(YEAR(MIN(Календарь!L$33,$L27))-YEAR($E27))*12+MONTH(MIN(Календарь!L$33,$L27))-MONTH($E27)+1-IF(DAY(MIN(Календарь!L$33,$L27))&lt;MIN(DAY($E27),DAY(EOMONTH(MIN(Календарь!L$33,$L27),0))),1,0))))-$M27)*$G27)</f>
        <v/>
      </c>
      <c r="Z27" s="21" t="str">
        <f aca="false">IF(OR(K27&lt;&gt;"OK",NOT(ISNUMBER(Календарь!M$33))),"",MAX(0,IF(MIN(Календарь!M$33,$L27)&lt;$E27,0,IF($F27="Разово",1,IF($F27="Еженедельно",INT((MIN(Календарь!M$33,$L27)-$E27)/7)+1,(YEAR(MIN(Календарь!M$33,$L27))-YEAR($E27))*12+MONTH(MIN(Календарь!M$33,$L27))-MONTH($E27)+1-IF(DAY(MIN(Календарь!M$33,$L27))&lt;MIN(DAY($E27),DAY(EOMONTH(MIN(Календарь!M$33,$L27),0))),1,0))))-$M27)*$G27)</f>
        <v/>
      </c>
      <c r="AA27" s="21" t="str">
        <f aca="false">IF(OR(K27&lt;&gt;"OK",NOT(ISNUMBER(Календарь!N$33))),"",MAX(0,IF(MIN(Календарь!N$33,$L27)&lt;$E27,0,IF($F27="Разово",1,IF($F27="Еженедельно",INT((MIN(Календарь!N$33,$L27)-$E27)/7)+1,(YEAR(MIN(Календарь!N$33,$L27))-YEAR($E27))*12+MONTH(MIN(Календарь!N$33,$L27))-MONTH($E27)+1-IF(DAY(MIN(Календарь!N$33,$L27))&lt;MIN(DAY($E27),DAY(EOMONTH(MIN(Календарь!N$33,$L27),0))),1,0))))-$M27)*$G27)</f>
        <v/>
      </c>
    </row>
    <row r="28" customFormat="false" ht="22" hidden="false" customHeight="true" outlineLevel="0" collapsed="false">
      <c r="A28" s="6"/>
      <c r="B28" s="6"/>
      <c r="C28" s="6"/>
      <c r="D28" s="6"/>
      <c r="E28" s="5"/>
      <c r="F28" s="6"/>
      <c r="G28" s="7"/>
      <c r="H28" s="5"/>
      <c r="I28" s="6"/>
      <c r="J28" s="1"/>
      <c r="K28" s="19" t="str">
        <f aca="false">IF(COUNTA(A28:I28)=0,"",IF(OR(A28="",B28="",C28="",AND(D28&lt;&gt;"Приход",D28&lt;&gt;"Расход"),NOT(ISNUMBER(E28)),NOT(ISNUMBER(G28)),AND(F28&lt;&gt;"Разово",F28&lt;&gt;"Еженедельно",F28&lt;&gt;"Ежемесячно")),"Ошибка: поля или тип",IF(OR(E28&lt;&gt;INT(E28),E28&lt;36526,E28&gt;109574,G28&lt;0),"Ошибка: дата или сумма",IF(AND(H28&lt;&gt;"",NOT(ISNUMBER(H28))),"Ошибка: последний срок",IF(AND(ISNUMBER(H28),OR(H28&lt;E28,H28&lt;&gt;INT(H28))),"Ошибка: последний срок",IF(COUNTIFS($A$12:$A$111,A28)&lt;&gt;1,"Ошибка: повтор ID","OK"))))))</f>
        <v/>
      </c>
      <c r="L28" s="20" t="str">
        <f aca="false">IF(K28="OK",IF(H28="",DATE(2199,12,31),H28),"")</f>
        <v/>
      </c>
      <c r="M28" s="19" t="str">
        <f aca="false">IF(AND(K28="OK",ISNUMBER(Календарь!$C$6)),IF(MIN(Календарь!$C$6-1,$L28)&lt;$E28,0,IF($F28="Разово",1,IF($F28="Еженедельно",INT((MIN(Календарь!$C$6-1,$L28)-$E28)/7)+1,(YEAR(MIN(Календарь!$C$6-1,$L28))-YEAR($E28))*12+MONTH(MIN(Календарь!$C$6-1,$L28))-MONTH($E28)+1-IF(DAY(MIN(Календарь!$C$6-1,$L28))&lt;MIN(DAY($E28),DAY(EOMONTH(MIN(Календарь!$C$6-1,$L28),0))),1,0)))),"")</f>
        <v/>
      </c>
      <c r="N28" s="21" t="str">
        <f aca="false">IF(OR(K28&lt;&gt;"OK",NOT(ISNUMBER(Календарь!$L$5))),"",MAX(0,IF(MIN(Календарь!$L$5,$L28)&lt;$E28,0,IF($F28="Разово",1,IF($F28="Еженедельно",INT((MIN(Календарь!$L$5,$L28)-$E28)/7)+1,(YEAR(MIN(Календарь!$L$5,$L28))-YEAR($E28))*12+MONTH(MIN(Календарь!$L$5,$L28))-MONTH($E28)+1-IF(DAY(MIN(Календарь!$L$5,$L28))&lt;MIN(DAY($E28),DAY(EOMONTH(MIN(Календарь!$L$5,$L28),0))),1,0))))-$M28)*$G28)</f>
        <v/>
      </c>
      <c r="O28" s="21" t="str">
        <f aca="false">IF(OR(K28&lt;&gt;"OK",NOT(ISNUMBER(Календарь!$C$32-1))),"",MAX(0,IF(MIN(Календарь!$C$32-1,$L28)&lt;$E28,0,IF($F28="Разово",1,IF($F28="Еженедельно",INT((MIN(Календарь!$C$32-1,$L28)-$E28)/7)+1,(YEAR(MIN(Календарь!$C$32-1,$L28))-YEAR($E28))*12+MONTH(MIN(Календарь!$C$32-1,$L28))-MONTH($E28)+1-IF(DAY(MIN(Календарь!$C$32-1,$L28))&lt;MIN(DAY($E28),DAY(EOMONTH(MIN(Календарь!$C$32-1,$L28),0))),1,0))))-$M28)*$G28)</f>
        <v/>
      </c>
      <c r="P28" s="21" t="str">
        <f aca="false">IF(OR(K28&lt;&gt;"OK",NOT(ISNUMBER(Календарь!C$33))),"",MAX(0,IF(MIN(Календарь!C$33,$L28)&lt;$E28,0,IF($F28="Разово",1,IF($F28="Еженедельно",INT((MIN(Календарь!C$33,$L28)-$E28)/7)+1,(YEAR(MIN(Календарь!C$33,$L28))-YEAR($E28))*12+MONTH(MIN(Календарь!C$33,$L28))-MONTH($E28)+1-IF(DAY(MIN(Календарь!C$33,$L28))&lt;MIN(DAY($E28),DAY(EOMONTH(MIN(Календарь!C$33,$L28),0))),1,0))))-$M28)*$G28)</f>
        <v/>
      </c>
      <c r="Q28" s="21" t="str">
        <f aca="false">IF(OR(K28&lt;&gt;"OK",NOT(ISNUMBER(Календарь!D$33))),"",MAX(0,IF(MIN(Календарь!D$33,$L28)&lt;$E28,0,IF($F28="Разово",1,IF($F28="Еженедельно",INT((MIN(Календарь!D$33,$L28)-$E28)/7)+1,(YEAR(MIN(Календарь!D$33,$L28))-YEAR($E28))*12+MONTH(MIN(Календарь!D$33,$L28))-MONTH($E28)+1-IF(DAY(MIN(Календарь!D$33,$L28))&lt;MIN(DAY($E28),DAY(EOMONTH(MIN(Календарь!D$33,$L28),0))),1,0))))-$M28)*$G28)</f>
        <v/>
      </c>
      <c r="R28" s="21" t="str">
        <f aca="false">IF(OR(K28&lt;&gt;"OK",NOT(ISNUMBER(Календарь!E$33))),"",MAX(0,IF(MIN(Календарь!E$33,$L28)&lt;$E28,0,IF($F28="Разово",1,IF($F28="Еженедельно",INT((MIN(Календарь!E$33,$L28)-$E28)/7)+1,(YEAR(MIN(Календарь!E$33,$L28))-YEAR($E28))*12+MONTH(MIN(Календарь!E$33,$L28))-MONTH($E28)+1-IF(DAY(MIN(Календарь!E$33,$L28))&lt;MIN(DAY($E28),DAY(EOMONTH(MIN(Календарь!E$33,$L28),0))),1,0))))-$M28)*$G28)</f>
        <v/>
      </c>
      <c r="S28" s="21" t="str">
        <f aca="false">IF(OR(K28&lt;&gt;"OK",NOT(ISNUMBER(Календарь!F$33))),"",MAX(0,IF(MIN(Календарь!F$33,$L28)&lt;$E28,0,IF($F28="Разово",1,IF($F28="Еженедельно",INT((MIN(Календарь!F$33,$L28)-$E28)/7)+1,(YEAR(MIN(Календарь!F$33,$L28))-YEAR($E28))*12+MONTH(MIN(Календарь!F$33,$L28))-MONTH($E28)+1-IF(DAY(MIN(Календарь!F$33,$L28))&lt;MIN(DAY($E28),DAY(EOMONTH(MIN(Календарь!F$33,$L28),0))),1,0))))-$M28)*$G28)</f>
        <v/>
      </c>
      <c r="T28" s="21" t="str">
        <f aca="false">IF(OR(K28&lt;&gt;"OK",NOT(ISNUMBER(Календарь!G$33))),"",MAX(0,IF(MIN(Календарь!G$33,$L28)&lt;$E28,0,IF($F28="Разово",1,IF($F28="Еженедельно",INT((MIN(Календарь!G$33,$L28)-$E28)/7)+1,(YEAR(MIN(Календарь!G$33,$L28))-YEAR($E28))*12+MONTH(MIN(Календарь!G$33,$L28))-MONTH($E28)+1-IF(DAY(MIN(Календарь!G$33,$L28))&lt;MIN(DAY($E28),DAY(EOMONTH(MIN(Календарь!G$33,$L28),0))),1,0))))-$M28)*$G28)</f>
        <v/>
      </c>
      <c r="U28" s="21" t="str">
        <f aca="false">IF(OR(K28&lt;&gt;"OK",NOT(ISNUMBER(Календарь!H$33))),"",MAX(0,IF(MIN(Календарь!H$33,$L28)&lt;$E28,0,IF($F28="Разово",1,IF($F28="Еженедельно",INT((MIN(Календарь!H$33,$L28)-$E28)/7)+1,(YEAR(MIN(Календарь!H$33,$L28))-YEAR($E28))*12+MONTH(MIN(Календарь!H$33,$L28))-MONTH($E28)+1-IF(DAY(MIN(Календарь!H$33,$L28))&lt;MIN(DAY($E28),DAY(EOMONTH(MIN(Календарь!H$33,$L28),0))),1,0))))-$M28)*$G28)</f>
        <v/>
      </c>
      <c r="V28" s="21" t="str">
        <f aca="false">IF(OR(K28&lt;&gt;"OK",NOT(ISNUMBER(Календарь!I$33))),"",MAX(0,IF(MIN(Календарь!I$33,$L28)&lt;$E28,0,IF($F28="Разово",1,IF($F28="Еженедельно",INT((MIN(Календарь!I$33,$L28)-$E28)/7)+1,(YEAR(MIN(Календарь!I$33,$L28))-YEAR($E28))*12+MONTH(MIN(Календарь!I$33,$L28))-MONTH($E28)+1-IF(DAY(MIN(Календарь!I$33,$L28))&lt;MIN(DAY($E28),DAY(EOMONTH(MIN(Календарь!I$33,$L28),0))),1,0))))-$M28)*$G28)</f>
        <v/>
      </c>
      <c r="W28" s="21" t="str">
        <f aca="false">IF(OR(K28&lt;&gt;"OK",NOT(ISNUMBER(Календарь!J$33))),"",MAX(0,IF(MIN(Календарь!J$33,$L28)&lt;$E28,0,IF($F28="Разово",1,IF($F28="Еженедельно",INT((MIN(Календарь!J$33,$L28)-$E28)/7)+1,(YEAR(MIN(Календарь!J$33,$L28))-YEAR($E28))*12+MONTH(MIN(Календарь!J$33,$L28))-MONTH($E28)+1-IF(DAY(MIN(Календарь!J$33,$L28))&lt;MIN(DAY($E28),DAY(EOMONTH(MIN(Календарь!J$33,$L28),0))),1,0))))-$M28)*$G28)</f>
        <v/>
      </c>
      <c r="X28" s="21" t="str">
        <f aca="false">IF(OR(K28&lt;&gt;"OK",NOT(ISNUMBER(Календарь!K$33))),"",MAX(0,IF(MIN(Календарь!K$33,$L28)&lt;$E28,0,IF($F28="Разово",1,IF($F28="Еженедельно",INT((MIN(Календарь!K$33,$L28)-$E28)/7)+1,(YEAR(MIN(Календарь!K$33,$L28))-YEAR($E28))*12+MONTH(MIN(Календарь!K$33,$L28))-MONTH($E28)+1-IF(DAY(MIN(Календарь!K$33,$L28))&lt;MIN(DAY($E28),DAY(EOMONTH(MIN(Календарь!K$33,$L28),0))),1,0))))-$M28)*$G28)</f>
        <v/>
      </c>
      <c r="Y28" s="21" t="str">
        <f aca="false">IF(OR(K28&lt;&gt;"OK",NOT(ISNUMBER(Календарь!L$33))),"",MAX(0,IF(MIN(Календарь!L$33,$L28)&lt;$E28,0,IF($F28="Разово",1,IF($F28="Еженедельно",INT((MIN(Календарь!L$33,$L28)-$E28)/7)+1,(YEAR(MIN(Календарь!L$33,$L28))-YEAR($E28))*12+MONTH(MIN(Календарь!L$33,$L28))-MONTH($E28)+1-IF(DAY(MIN(Календарь!L$33,$L28))&lt;MIN(DAY($E28),DAY(EOMONTH(MIN(Календарь!L$33,$L28),0))),1,0))))-$M28)*$G28)</f>
        <v/>
      </c>
      <c r="Z28" s="21" t="str">
        <f aca="false">IF(OR(K28&lt;&gt;"OK",NOT(ISNUMBER(Календарь!M$33))),"",MAX(0,IF(MIN(Календарь!M$33,$L28)&lt;$E28,0,IF($F28="Разово",1,IF($F28="Еженедельно",INT((MIN(Календарь!M$33,$L28)-$E28)/7)+1,(YEAR(MIN(Календарь!M$33,$L28))-YEAR($E28))*12+MONTH(MIN(Календарь!M$33,$L28))-MONTH($E28)+1-IF(DAY(MIN(Календарь!M$33,$L28))&lt;MIN(DAY($E28),DAY(EOMONTH(MIN(Календарь!M$33,$L28),0))),1,0))))-$M28)*$G28)</f>
        <v/>
      </c>
      <c r="AA28" s="21" t="str">
        <f aca="false">IF(OR(K28&lt;&gt;"OK",NOT(ISNUMBER(Календарь!N$33))),"",MAX(0,IF(MIN(Календарь!N$33,$L28)&lt;$E28,0,IF($F28="Разово",1,IF($F28="Еженедельно",INT((MIN(Календарь!N$33,$L28)-$E28)/7)+1,(YEAR(MIN(Календарь!N$33,$L28))-YEAR($E28))*12+MONTH(MIN(Календарь!N$33,$L28))-MONTH($E28)+1-IF(DAY(MIN(Календарь!N$33,$L28))&lt;MIN(DAY($E28),DAY(EOMONTH(MIN(Календарь!N$33,$L28),0))),1,0))))-$M28)*$G28)</f>
        <v/>
      </c>
    </row>
    <row r="29" customFormat="false" ht="22" hidden="false" customHeight="true" outlineLevel="0" collapsed="false">
      <c r="A29" s="6"/>
      <c r="B29" s="6"/>
      <c r="C29" s="6"/>
      <c r="D29" s="6"/>
      <c r="E29" s="5"/>
      <c r="F29" s="6"/>
      <c r="G29" s="7"/>
      <c r="H29" s="5"/>
      <c r="I29" s="6"/>
      <c r="J29" s="1"/>
      <c r="K29" s="19" t="str">
        <f aca="false">IF(COUNTA(A29:I29)=0,"",IF(OR(A29="",B29="",C29="",AND(D29&lt;&gt;"Приход",D29&lt;&gt;"Расход"),NOT(ISNUMBER(E29)),NOT(ISNUMBER(G29)),AND(F29&lt;&gt;"Разово",F29&lt;&gt;"Еженедельно",F29&lt;&gt;"Ежемесячно")),"Ошибка: поля или тип",IF(OR(E29&lt;&gt;INT(E29),E29&lt;36526,E29&gt;109574,G29&lt;0),"Ошибка: дата или сумма",IF(AND(H29&lt;&gt;"",NOT(ISNUMBER(H29))),"Ошибка: последний срок",IF(AND(ISNUMBER(H29),OR(H29&lt;E29,H29&lt;&gt;INT(H29))),"Ошибка: последний срок",IF(COUNTIFS($A$12:$A$111,A29)&lt;&gt;1,"Ошибка: повтор ID","OK"))))))</f>
        <v/>
      </c>
      <c r="L29" s="20" t="str">
        <f aca="false">IF(K29="OK",IF(H29="",DATE(2199,12,31),H29),"")</f>
        <v/>
      </c>
      <c r="M29" s="19" t="str">
        <f aca="false">IF(AND(K29="OK",ISNUMBER(Календарь!$C$6)),IF(MIN(Календарь!$C$6-1,$L29)&lt;$E29,0,IF($F29="Разово",1,IF($F29="Еженедельно",INT((MIN(Календарь!$C$6-1,$L29)-$E29)/7)+1,(YEAR(MIN(Календарь!$C$6-1,$L29))-YEAR($E29))*12+MONTH(MIN(Календарь!$C$6-1,$L29))-MONTH($E29)+1-IF(DAY(MIN(Календарь!$C$6-1,$L29))&lt;MIN(DAY($E29),DAY(EOMONTH(MIN(Календарь!$C$6-1,$L29),0))),1,0)))),"")</f>
        <v/>
      </c>
      <c r="N29" s="21" t="str">
        <f aca="false">IF(OR(K29&lt;&gt;"OK",NOT(ISNUMBER(Календарь!$L$5))),"",MAX(0,IF(MIN(Календарь!$L$5,$L29)&lt;$E29,0,IF($F29="Разово",1,IF($F29="Еженедельно",INT((MIN(Календарь!$L$5,$L29)-$E29)/7)+1,(YEAR(MIN(Календарь!$L$5,$L29))-YEAR($E29))*12+MONTH(MIN(Календарь!$L$5,$L29))-MONTH($E29)+1-IF(DAY(MIN(Календарь!$L$5,$L29))&lt;MIN(DAY($E29),DAY(EOMONTH(MIN(Календарь!$L$5,$L29),0))),1,0))))-$M29)*$G29)</f>
        <v/>
      </c>
      <c r="O29" s="21" t="str">
        <f aca="false">IF(OR(K29&lt;&gt;"OK",NOT(ISNUMBER(Календарь!$C$32-1))),"",MAX(0,IF(MIN(Календарь!$C$32-1,$L29)&lt;$E29,0,IF($F29="Разово",1,IF($F29="Еженедельно",INT((MIN(Календарь!$C$32-1,$L29)-$E29)/7)+1,(YEAR(MIN(Календарь!$C$32-1,$L29))-YEAR($E29))*12+MONTH(MIN(Календарь!$C$32-1,$L29))-MONTH($E29)+1-IF(DAY(MIN(Календарь!$C$32-1,$L29))&lt;MIN(DAY($E29),DAY(EOMONTH(MIN(Календарь!$C$32-1,$L29),0))),1,0))))-$M29)*$G29)</f>
        <v/>
      </c>
      <c r="P29" s="21" t="str">
        <f aca="false">IF(OR(K29&lt;&gt;"OK",NOT(ISNUMBER(Календарь!C$33))),"",MAX(0,IF(MIN(Календарь!C$33,$L29)&lt;$E29,0,IF($F29="Разово",1,IF($F29="Еженедельно",INT((MIN(Календарь!C$33,$L29)-$E29)/7)+1,(YEAR(MIN(Календарь!C$33,$L29))-YEAR($E29))*12+MONTH(MIN(Календарь!C$33,$L29))-MONTH($E29)+1-IF(DAY(MIN(Календарь!C$33,$L29))&lt;MIN(DAY($E29),DAY(EOMONTH(MIN(Календарь!C$33,$L29),0))),1,0))))-$M29)*$G29)</f>
        <v/>
      </c>
      <c r="Q29" s="21" t="str">
        <f aca="false">IF(OR(K29&lt;&gt;"OK",NOT(ISNUMBER(Календарь!D$33))),"",MAX(0,IF(MIN(Календарь!D$33,$L29)&lt;$E29,0,IF($F29="Разово",1,IF($F29="Еженедельно",INT((MIN(Календарь!D$33,$L29)-$E29)/7)+1,(YEAR(MIN(Календарь!D$33,$L29))-YEAR($E29))*12+MONTH(MIN(Календарь!D$33,$L29))-MONTH($E29)+1-IF(DAY(MIN(Календарь!D$33,$L29))&lt;MIN(DAY($E29),DAY(EOMONTH(MIN(Календарь!D$33,$L29),0))),1,0))))-$M29)*$G29)</f>
        <v/>
      </c>
      <c r="R29" s="21" t="str">
        <f aca="false">IF(OR(K29&lt;&gt;"OK",NOT(ISNUMBER(Календарь!E$33))),"",MAX(0,IF(MIN(Календарь!E$33,$L29)&lt;$E29,0,IF($F29="Разово",1,IF($F29="Еженедельно",INT((MIN(Календарь!E$33,$L29)-$E29)/7)+1,(YEAR(MIN(Календарь!E$33,$L29))-YEAR($E29))*12+MONTH(MIN(Календарь!E$33,$L29))-MONTH($E29)+1-IF(DAY(MIN(Календарь!E$33,$L29))&lt;MIN(DAY($E29),DAY(EOMONTH(MIN(Календарь!E$33,$L29),0))),1,0))))-$M29)*$G29)</f>
        <v/>
      </c>
      <c r="S29" s="21" t="str">
        <f aca="false">IF(OR(K29&lt;&gt;"OK",NOT(ISNUMBER(Календарь!F$33))),"",MAX(0,IF(MIN(Календарь!F$33,$L29)&lt;$E29,0,IF($F29="Разово",1,IF($F29="Еженедельно",INT((MIN(Календарь!F$33,$L29)-$E29)/7)+1,(YEAR(MIN(Календарь!F$33,$L29))-YEAR($E29))*12+MONTH(MIN(Календарь!F$33,$L29))-MONTH($E29)+1-IF(DAY(MIN(Календарь!F$33,$L29))&lt;MIN(DAY($E29),DAY(EOMONTH(MIN(Календарь!F$33,$L29),0))),1,0))))-$M29)*$G29)</f>
        <v/>
      </c>
      <c r="T29" s="21" t="str">
        <f aca="false">IF(OR(K29&lt;&gt;"OK",NOT(ISNUMBER(Календарь!G$33))),"",MAX(0,IF(MIN(Календарь!G$33,$L29)&lt;$E29,0,IF($F29="Разово",1,IF($F29="Еженедельно",INT((MIN(Календарь!G$33,$L29)-$E29)/7)+1,(YEAR(MIN(Календарь!G$33,$L29))-YEAR($E29))*12+MONTH(MIN(Календарь!G$33,$L29))-MONTH($E29)+1-IF(DAY(MIN(Календарь!G$33,$L29))&lt;MIN(DAY($E29),DAY(EOMONTH(MIN(Календарь!G$33,$L29),0))),1,0))))-$M29)*$G29)</f>
        <v/>
      </c>
      <c r="U29" s="21" t="str">
        <f aca="false">IF(OR(K29&lt;&gt;"OK",NOT(ISNUMBER(Календарь!H$33))),"",MAX(0,IF(MIN(Календарь!H$33,$L29)&lt;$E29,0,IF($F29="Разово",1,IF($F29="Еженедельно",INT((MIN(Календарь!H$33,$L29)-$E29)/7)+1,(YEAR(MIN(Календарь!H$33,$L29))-YEAR($E29))*12+MONTH(MIN(Календарь!H$33,$L29))-MONTH($E29)+1-IF(DAY(MIN(Календарь!H$33,$L29))&lt;MIN(DAY($E29),DAY(EOMONTH(MIN(Календарь!H$33,$L29),0))),1,0))))-$M29)*$G29)</f>
        <v/>
      </c>
      <c r="V29" s="21" t="str">
        <f aca="false">IF(OR(K29&lt;&gt;"OK",NOT(ISNUMBER(Календарь!I$33))),"",MAX(0,IF(MIN(Календарь!I$33,$L29)&lt;$E29,0,IF($F29="Разово",1,IF($F29="Еженедельно",INT((MIN(Календарь!I$33,$L29)-$E29)/7)+1,(YEAR(MIN(Календарь!I$33,$L29))-YEAR($E29))*12+MONTH(MIN(Календарь!I$33,$L29))-MONTH($E29)+1-IF(DAY(MIN(Календарь!I$33,$L29))&lt;MIN(DAY($E29),DAY(EOMONTH(MIN(Календарь!I$33,$L29),0))),1,0))))-$M29)*$G29)</f>
        <v/>
      </c>
      <c r="W29" s="21" t="str">
        <f aca="false">IF(OR(K29&lt;&gt;"OK",NOT(ISNUMBER(Календарь!J$33))),"",MAX(0,IF(MIN(Календарь!J$33,$L29)&lt;$E29,0,IF($F29="Разово",1,IF($F29="Еженедельно",INT((MIN(Календарь!J$33,$L29)-$E29)/7)+1,(YEAR(MIN(Календарь!J$33,$L29))-YEAR($E29))*12+MONTH(MIN(Календарь!J$33,$L29))-MONTH($E29)+1-IF(DAY(MIN(Календарь!J$33,$L29))&lt;MIN(DAY($E29),DAY(EOMONTH(MIN(Календарь!J$33,$L29),0))),1,0))))-$M29)*$G29)</f>
        <v/>
      </c>
      <c r="X29" s="21" t="str">
        <f aca="false">IF(OR(K29&lt;&gt;"OK",NOT(ISNUMBER(Календарь!K$33))),"",MAX(0,IF(MIN(Календарь!K$33,$L29)&lt;$E29,0,IF($F29="Разово",1,IF($F29="Еженедельно",INT((MIN(Календарь!K$33,$L29)-$E29)/7)+1,(YEAR(MIN(Календарь!K$33,$L29))-YEAR($E29))*12+MONTH(MIN(Календарь!K$33,$L29))-MONTH($E29)+1-IF(DAY(MIN(Календарь!K$33,$L29))&lt;MIN(DAY($E29),DAY(EOMONTH(MIN(Календарь!K$33,$L29),0))),1,0))))-$M29)*$G29)</f>
        <v/>
      </c>
      <c r="Y29" s="21" t="str">
        <f aca="false">IF(OR(K29&lt;&gt;"OK",NOT(ISNUMBER(Календарь!L$33))),"",MAX(0,IF(MIN(Календарь!L$33,$L29)&lt;$E29,0,IF($F29="Разово",1,IF($F29="Еженедельно",INT((MIN(Календарь!L$33,$L29)-$E29)/7)+1,(YEAR(MIN(Календарь!L$33,$L29))-YEAR($E29))*12+MONTH(MIN(Календарь!L$33,$L29))-MONTH($E29)+1-IF(DAY(MIN(Календарь!L$33,$L29))&lt;MIN(DAY($E29),DAY(EOMONTH(MIN(Календарь!L$33,$L29),0))),1,0))))-$M29)*$G29)</f>
        <v/>
      </c>
      <c r="Z29" s="21" t="str">
        <f aca="false">IF(OR(K29&lt;&gt;"OK",NOT(ISNUMBER(Календарь!M$33))),"",MAX(0,IF(MIN(Календарь!M$33,$L29)&lt;$E29,0,IF($F29="Разово",1,IF($F29="Еженедельно",INT((MIN(Календарь!M$33,$L29)-$E29)/7)+1,(YEAR(MIN(Календарь!M$33,$L29))-YEAR($E29))*12+MONTH(MIN(Календарь!M$33,$L29))-MONTH($E29)+1-IF(DAY(MIN(Календарь!M$33,$L29))&lt;MIN(DAY($E29),DAY(EOMONTH(MIN(Календарь!M$33,$L29),0))),1,0))))-$M29)*$G29)</f>
        <v/>
      </c>
      <c r="AA29" s="21" t="str">
        <f aca="false">IF(OR(K29&lt;&gt;"OK",NOT(ISNUMBER(Календарь!N$33))),"",MAX(0,IF(MIN(Календарь!N$33,$L29)&lt;$E29,0,IF($F29="Разово",1,IF($F29="Еженедельно",INT((MIN(Календарь!N$33,$L29)-$E29)/7)+1,(YEAR(MIN(Календарь!N$33,$L29))-YEAR($E29))*12+MONTH(MIN(Календарь!N$33,$L29))-MONTH($E29)+1-IF(DAY(MIN(Календарь!N$33,$L29))&lt;MIN(DAY($E29),DAY(EOMONTH(MIN(Календарь!N$33,$L29),0))),1,0))))-$M29)*$G29)</f>
        <v/>
      </c>
    </row>
    <row r="30" customFormat="false" ht="22" hidden="false" customHeight="true" outlineLevel="0" collapsed="false">
      <c r="A30" s="6"/>
      <c r="B30" s="6"/>
      <c r="C30" s="6"/>
      <c r="D30" s="6"/>
      <c r="E30" s="5"/>
      <c r="F30" s="6"/>
      <c r="G30" s="7"/>
      <c r="H30" s="5"/>
      <c r="I30" s="6"/>
      <c r="J30" s="1"/>
      <c r="K30" s="19" t="str">
        <f aca="false">IF(COUNTA(A30:I30)=0,"",IF(OR(A30="",B30="",C30="",AND(D30&lt;&gt;"Приход",D30&lt;&gt;"Расход"),NOT(ISNUMBER(E30)),NOT(ISNUMBER(G30)),AND(F30&lt;&gt;"Разово",F30&lt;&gt;"Еженедельно",F30&lt;&gt;"Ежемесячно")),"Ошибка: поля или тип",IF(OR(E30&lt;&gt;INT(E30),E30&lt;36526,E30&gt;109574,G30&lt;0),"Ошибка: дата или сумма",IF(AND(H30&lt;&gt;"",NOT(ISNUMBER(H30))),"Ошибка: последний срок",IF(AND(ISNUMBER(H30),OR(H30&lt;E30,H30&lt;&gt;INT(H30))),"Ошибка: последний срок",IF(COUNTIFS($A$12:$A$111,A30)&lt;&gt;1,"Ошибка: повтор ID","OK"))))))</f>
        <v/>
      </c>
      <c r="L30" s="20" t="str">
        <f aca="false">IF(K30="OK",IF(H30="",DATE(2199,12,31),H30),"")</f>
        <v/>
      </c>
      <c r="M30" s="19" t="str">
        <f aca="false">IF(AND(K30="OK",ISNUMBER(Календарь!$C$6)),IF(MIN(Календарь!$C$6-1,$L30)&lt;$E30,0,IF($F30="Разово",1,IF($F30="Еженедельно",INT((MIN(Календарь!$C$6-1,$L30)-$E30)/7)+1,(YEAR(MIN(Календарь!$C$6-1,$L30))-YEAR($E30))*12+MONTH(MIN(Календарь!$C$6-1,$L30))-MONTH($E30)+1-IF(DAY(MIN(Календарь!$C$6-1,$L30))&lt;MIN(DAY($E30),DAY(EOMONTH(MIN(Календарь!$C$6-1,$L30),0))),1,0)))),"")</f>
        <v/>
      </c>
      <c r="N30" s="21" t="str">
        <f aca="false">IF(OR(K30&lt;&gt;"OK",NOT(ISNUMBER(Календарь!$L$5))),"",MAX(0,IF(MIN(Календарь!$L$5,$L30)&lt;$E30,0,IF($F30="Разово",1,IF($F30="Еженедельно",INT((MIN(Календарь!$L$5,$L30)-$E30)/7)+1,(YEAR(MIN(Календарь!$L$5,$L30))-YEAR($E30))*12+MONTH(MIN(Календарь!$L$5,$L30))-MONTH($E30)+1-IF(DAY(MIN(Календарь!$L$5,$L30))&lt;MIN(DAY($E30),DAY(EOMONTH(MIN(Календарь!$L$5,$L30),0))),1,0))))-$M30)*$G30)</f>
        <v/>
      </c>
      <c r="O30" s="21" t="str">
        <f aca="false">IF(OR(K30&lt;&gt;"OK",NOT(ISNUMBER(Календарь!$C$32-1))),"",MAX(0,IF(MIN(Календарь!$C$32-1,$L30)&lt;$E30,0,IF($F30="Разово",1,IF($F30="Еженедельно",INT((MIN(Календарь!$C$32-1,$L30)-$E30)/7)+1,(YEAR(MIN(Календарь!$C$32-1,$L30))-YEAR($E30))*12+MONTH(MIN(Календарь!$C$32-1,$L30))-MONTH($E30)+1-IF(DAY(MIN(Календарь!$C$32-1,$L30))&lt;MIN(DAY($E30),DAY(EOMONTH(MIN(Календарь!$C$32-1,$L30),0))),1,0))))-$M30)*$G30)</f>
        <v/>
      </c>
      <c r="P30" s="21" t="str">
        <f aca="false">IF(OR(K30&lt;&gt;"OK",NOT(ISNUMBER(Календарь!C$33))),"",MAX(0,IF(MIN(Календарь!C$33,$L30)&lt;$E30,0,IF($F30="Разово",1,IF($F30="Еженедельно",INT((MIN(Календарь!C$33,$L30)-$E30)/7)+1,(YEAR(MIN(Календарь!C$33,$L30))-YEAR($E30))*12+MONTH(MIN(Календарь!C$33,$L30))-MONTH($E30)+1-IF(DAY(MIN(Календарь!C$33,$L30))&lt;MIN(DAY($E30),DAY(EOMONTH(MIN(Календарь!C$33,$L30),0))),1,0))))-$M30)*$G30)</f>
        <v/>
      </c>
      <c r="Q30" s="21" t="str">
        <f aca="false">IF(OR(K30&lt;&gt;"OK",NOT(ISNUMBER(Календарь!D$33))),"",MAX(0,IF(MIN(Календарь!D$33,$L30)&lt;$E30,0,IF($F30="Разово",1,IF($F30="Еженедельно",INT((MIN(Календарь!D$33,$L30)-$E30)/7)+1,(YEAR(MIN(Календарь!D$33,$L30))-YEAR($E30))*12+MONTH(MIN(Календарь!D$33,$L30))-MONTH($E30)+1-IF(DAY(MIN(Календарь!D$33,$L30))&lt;MIN(DAY($E30),DAY(EOMONTH(MIN(Календарь!D$33,$L30),0))),1,0))))-$M30)*$G30)</f>
        <v/>
      </c>
      <c r="R30" s="21" t="str">
        <f aca="false">IF(OR(K30&lt;&gt;"OK",NOT(ISNUMBER(Календарь!E$33))),"",MAX(0,IF(MIN(Календарь!E$33,$L30)&lt;$E30,0,IF($F30="Разово",1,IF($F30="Еженедельно",INT((MIN(Календарь!E$33,$L30)-$E30)/7)+1,(YEAR(MIN(Календарь!E$33,$L30))-YEAR($E30))*12+MONTH(MIN(Календарь!E$33,$L30))-MONTH($E30)+1-IF(DAY(MIN(Календарь!E$33,$L30))&lt;MIN(DAY($E30),DAY(EOMONTH(MIN(Календарь!E$33,$L30),0))),1,0))))-$M30)*$G30)</f>
        <v/>
      </c>
      <c r="S30" s="21" t="str">
        <f aca="false">IF(OR(K30&lt;&gt;"OK",NOT(ISNUMBER(Календарь!F$33))),"",MAX(0,IF(MIN(Календарь!F$33,$L30)&lt;$E30,0,IF($F30="Разово",1,IF($F30="Еженедельно",INT((MIN(Календарь!F$33,$L30)-$E30)/7)+1,(YEAR(MIN(Календарь!F$33,$L30))-YEAR($E30))*12+MONTH(MIN(Календарь!F$33,$L30))-MONTH($E30)+1-IF(DAY(MIN(Календарь!F$33,$L30))&lt;MIN(DAY($E30),DAY(EOMONTH(MIN(Календарь!F$33,$L30),0))),1,0))))-$M30)*$G30)</f>
        <v/>
      </c>
      <c r="T30" s="21" t="str">
        <f aca="false">IF(OR(K30&lt;&gt;"OK",NOT(ISNUMBER(Календарь!G$33))),"",MAX(0,IF(MIN(Календарь!G$33,$L30)&lt;$E30,0,IF($F30="Разово",1,IF($F30="Еженедельно",INT((MIN(Календарь!G$33,$L30)-$E30)/7)+1,(YEAR(MIN(Календарь!G$33,$L30))-YEAR($E30))*12+MONTH(MIN(Календарь!G$33,$L30))-MONTH($E30)+1-IF(DAY(MIN(Календарь!G$33,$L30))&lt;MIN(DAY($E30),DAY(EOMONTH(MIN(Календарь!G$33,$L30),0))),1,0))))-$M30)*$G30)</f>
        <v/>
      </c>
      <c r="U30" s="21" t="str">
        <f aca="false">IF(OR(K30&lt;&gt;"OK",NOT(ISNUMBER(Календарь!H$33))),"",MAX(0,IF(MIN(Календарь!H$33,$L30)&lt;$E30,0,IF($F30="Разово",1,IF($F30="Еженедельно",INT((MIN(Календарь!H$33,$L30)-$E30)/7)+1,(YEAR(MIN(Календарь!H$33,$L30))-YEAR($E30))*12+MONTH(MIN(Календарь!H$33,$L30))-MONTH($E30)+1-IF(DAY(MIN(Календарь!H$33,$L30))&lt;MIN(DAY($E30),DAY(EOMONTH(MIN(Календарь!H$33,$L30),0))),1,0))))-$M30)*$G30)</f>
        <v/>
      </c>
      <c r="V30" s="21" t="str">
        <f aca="false">IF(OR(K30&lt;&gt;"OK",NOT(ISNUMBER(Календарь!I$33))),"",MAX(0,IF(MIN(Календарь!I$33,$L30)&lt;$E30,0,IF($F30="Разово",1,IF($F30="Еженедельно",INT((MIN(Календарь!I$33,$L30)-$E30)/7)+1,(YEAR(MIN(Календарь!I$33,$L30))-YEAR($E30))*12+MONTH(MIN(Календарь!I$33,$L30))-MONTH($E30)+1-IF(DAY(MIN(Календарь!I$33,$L30))&lt;MIN(DAY($E30),DAY(EOMONTH(MIN(Календарь!I$33,$L30),0))),1,0))))-$M30)*$G30)</f>
        <v/>
      </c>
      <c r="W30" s="21" t="str">
        <f aca="false">IF(OR(K30&lt;&gt;"OK",NOT(ISNUMBER(Календарь!J$33))),"",MAX(0,IF(MIN(Календарь!J$33,$L30)&lt;$E30,0,IF($F30="Разово",1,IF($F30="Еженедельно",INT((MIN(Календарь!J$33,$L30)-$E30)/7)+1,(YEAR(MIN(Календарь!J$33,$L30))-YEAR($E30))*12+MONTH(MIN(Календарь!J$33,$L30))-MONTH($E30)+1-IF(DAY(MIN(Календарь!J$33,$L30))&lt;MIN(DAY($E30),DAY(EOMONTH(MIN(Календарь!J$33,$L30),0))),1,0))))-$M30)*$G30)</f>
        <v/>
      </c>
      <c r="X30" s="21" t="str">
        <f aca="false">IF(OR(K30&lt;&gt;"OK",NOT(ISNUMBER(Календарь!K$33))),"",MAX(0,IF(MIN(Календарь!K$33,$L30)&lt;$E30,0,IF($F30="Разово",1,IF($F30="Еженедельно",INT((MIN(Календарь!K$33,$L30)-$E30)/7)+1,(YEAR(MIN(Календарь!K$33,$L30))-YEAR($E30))*12+MONTH(MIN(Календарь!K$33,$L30))-MONTH($E30)+1-IF(DAY(MIN(Календарь!K$33,$L30))&lt;MIN(DAY($E30),DAY(EOMONTH(MIN(Календарь!K$33,$L30),0))),1,0))))-$M30)*$G30)</f>
        <v/>
      </c>
      <c r="Y30" s="21" t="str">
        <f aca="false">IF(OR(K30&lt;&gt;"OK",NOT(ISNUMBER(Календарь!L$33))),"",MAX(0,IF(MIN(Календарь!L$33,$L30)&lt;$E30,0,IF($F30="Разово",1,IF($F30="Еженедельно",INT((MIN(Календарь!L$33,$L30)-$E30)/7)+1,(YEAR(MIN(Календарь!L$33,$L30))-YEAR($E30))*12+MONTH(MIN(Календарь!L$33,$L30))-MONTH($E30)+1-IF(DAY(MIN(Календарь!L$33,$L30))&lt;MIN(DAY($E30),DAY(EOMONTH(MIN(Календарь!L$33,$L30),0))),1,0))))-$M30)*$G30)</f>
        <v/>
      </c>
      <c r="Z30" s="21" t="str">
        <f aca="false">IF(OR(K30&lt;&gt;"OK",NOT(ISNUMBER(Календарь!M$33))),"",MAX(0,IF(MIN(Календарь!M$33,$L30)&lt;$E30,0,IF($F30="Разово",1,IF($F30="Еженедельно",INT((MIN(Календарь!M$33,$L30)-$E30)/7)+1,(YEAR(MIN(Календарь!M$33,$L30))-YEAR($E30))*12+MONTH(MIN(Календарь!M$33,$L30))-MONTH($E30)+1-IF(DAY(MIN(Календарь!M$33,$L30))&lt;MIN(DAY($E30),DAY(EOMONTH(MIN(Календарь!M$33,$L30),0))),1,0))))-$M30)*$G30)</f>
        <v/>
      </c>
      <c r="AA30" s="21" t="str">
        <f aca="false">IF(OR(K30&lt;&gt;"OK",NOT(ISNUMBER(Календарь!N$33))),"",MAX(0,IF(MIN(Календарь!N$33,$L30)&lt;$E30,0,IF($F30="Разово",1,IF($F30="Еженедельно",INT((MIN(Календарь!N$33,$L30)-$E30)/7)+1,(YEAR(MIN(Календарь!N$33,$L30))-YEAR($E30))*12+MONTH(MIN(Календарь!N$33,$L30))-MONTH($E30)+1-IF(DAY(MIN(Календарь!N$33,$L30))&lt;MIN(DAY($E30),DAY(EOMONTH(MIN(Календарь!N$33,$L30),0))),1,0))))-$M30)*$G30)</f>
        <v/>
      </c>
    </row>
    <row r="31" customFormat="false" ht="22" hidden="false" customHeight="true" outlineLevel="0" collapsed="false">
      <c r="A31" s="6"/>
      <c r="B31" s="6"/>
      <c r="C31" s="6"/>
      <c r="D31" s="6"/>
      <c r="E31" s="5"/>
      <c r="F31" s="6"/>
      <c r="G31" s="7"/>
      <c r="H31" s="5"/>
      <c r="I31" s="6"/>
      <c r="J31" s="1"/>
      <c r="K31" s="19" t="str">
        <f aca="false">IF(COUNTA(A31:I31)=0,"",IF(OR(A31="",B31="",C31="",AND(D31&lt;&gt;"Приход",D31&lt;&gt;"Расход"),NOT(ISNUMBER(E31)),NOT(ISNUMBER(G31)),AND(F31&lt;&gt;"Разово",F31&lt;&gt;"Еженедельно",F31&lt;&gt;"Ежемесячно")),"Ошибка: поля или тип",IF(OR(E31&lt;&gt;INT(E31),E31&lt;36526,E31&gt;109574,G31&lt;0),"Ошибка: дата или сумма",IF(AND(H31&lt;&gt;"",NOT(ISNUMBER(H31))),"Ошибка: последний срок",IF(AND(ISNUMBER(H31),OR(H31&lt;E31,H31&lt;&gt;INT(H31))),"Ошибка: последний срок",IF(COUNTIFS($A$12:$A$111,A31)&lt;&gt;1,"Ошибка: повтор ID","OK"))))))</f>
        <v/>
      </c>
      <c r="L31" s="20" t="str">
        <f aca="false">IF(K31="OK",IF(H31="",DATE(2199,12,31),H31),"")</f>
        <v/>
      </c>
      <c r="M31" s="19" t="str">
        <f aca="false">IF(AND(K31="OK",ISNUMBER(Календарь!$C$6)),IF(MIN(Календарь!$C$6-1,$L31)&lt;$E31,0,IF($F31="Разово",1,IF($F31="Еженедельно",INT((MIN(Календарь!$C$6-1,$L31)-$E31)/7)+1,(YEAR(MIN(Календарь!$C$6-1,$L31))-YEAR($E31))*12+MONTH(MIN(Календарь!$C$6-1,$L31))-MONTH($E31)+1-IF(DAY(MIN(Календарь!$C$6-1,$L31))&lt;MIN(DAY($E31),DAY(EOMONTH(MIN(Календарь!$C$6-1,$L31),0))),1,0)))),"")</f>
        <v/>
      </c>
      <c r="N31" s="21" t="str">
        <f aca="false">IF(OR(K31&lt;&gt;"OK",NOT(ISNUMBER(Календарь!$L$5))),"",MAX(0,IF(MIN(Календарь!$L$5,$L31)&lt;$E31,0,IF($F31="Разово",1,IF($F31="Еженедельно",INT((MIN(Календарь!$L$5,$L31)-$E31)/7)+1,(YEAR(MIN(Календарь!$L$5,$L31))-YEAR($E31))*12+MONTH(MIN(Календарь!$L$5,$L31))-MONTH($E31)+1-IF(DAY(MIN(Календарь!$L$5,$L31))&lt;MIN(DAY($E31),DAY(EOMONTH(MIN(Календарь!$L$5,$L31),0))),1,0))))-$M31)*$G31)</f>
        <v/>
      </c>
      <c r="O31" s="21" t="str">
        <f aca="false">IF(OR(K31&lt;&gt;"OK",NOT(ISNUMBER(Календарь!$C$32-1))),"",MAX(0,IF(MIN(Календарь!$C$32-1,$L31)&lt;$E31,0,IF($F31="Разово",1,IF($F31="Еженедельно",INT((MIN(Календарь!$C$32-1,$L31)-$E31)/7)+1,(YEAR(MIN(Календарь!$C$32-1,$L31))-YEAR($E31))*12+MONTH(MIN(Календарь!$C$32-1,$L31))-MONTH($E31)+1-IF(DAY(MIN(Календарь!$C$32-1,$L31))&lt;MIN(DAY($E31),DAY(EOMONTH(MIN(Календарь!$C$32-1,$L31),0))),1,0))))-$M31)*$G31)</f>
        <v/>
      </c>
      <c r="P31" s="21" t="str">
        <f aca="false">IF(OR(K31&lt;&gt;"OK",NOT(ISNUMBER(Календарь!C$33))),"",MAX(0,IF(MIN(Календарь!C$33,$L31)&lt;$E31,0,IF($F31="Разово",1,IF($F31="Еженедельно",INT((MIN(Календарь!C$33,$L31)-$E31)/7)+1,(YEAR(MIN(Календарь!C$33,$L31))-YEAR($E31))*12+MONTH(MIN(Календарь!C$33,$L31))-MONTH($E31)+1-IF(DAY(MIN(Календарь!C$33,$L31))&lt;MIN(DAY($E31),DAY(EOMONTH(MIN(Календарь!C$33,$L31),0))),1,0))))-$M31)*$G31)</f>
        <v/>
      </c>
      <c r="Q31" s="21" t="str">
        <f aca="false">IF(OR(K31&lt;&gt;"OK",NOT(ISNUMBER(Календарь!D$33))),"",MAX(0,IF(MIN(Календарь!D$33,$L31)&lt;$E31,0,IF($F31="Разово",1,IF($F31="Еженедельно",INT((MIN(Календарь!D$33,$L31)-$E31)/7)+1,(YEAR(MIN(Календарь!D$33,$L31))-YEAR($E31))*12+MONTH(MIN(Календарь!D$33,$L31))-MONTH($E31)+1-IF(DAY(MIN(Календарь!D$33,$L31))&lt;MIN(DAY($E31),DAY(EOMONTH(MIN(Календарь!D$33,$L31),0))),1,0))))-$M31)*$G31)</f>
        <v/>
      </c>
      <c r="R31" s="21" t="str">
        <f aca="false">IF(OR(K31&lt;&gt;"OK",NOT(ISNUMBER(Календарь!E$33))),"",MAX(0,IF(MIN(Календарь!E$33,$L31)&lt;$E31,0,IF($F31="Разово",1,IF($F31="Еженедельно",INT((MIN(Календарь!E$33,$L31)-$E31)/7)+1,(YEAR(MIN(Календарь!E$33,$L31))-YEAR($E31))*12+MONTH(MIN(Календарь!E$33,$L31))-MONTH($E31)+1-IF(DAY(MIN(Календарь!E$33,$L31))&lt;MIN(DAY($E31),DAY(EOMONTH(MIN(Календарь!E$33,$L31),0))),1,0))))-$M31)*$G31)</f>
        <v/>
      </c>
      <c r="S31" s="21" t="str">
        <f aca="false">IF(OR(K31&lt;&gt;"OK",NOT(ISNUMBER(Календарь!F$33))),"",MAX(0,IF(MIN(Календарь!F$33,$L31)&lt;$E31,0,IF($F31="Разово",1,IF($F31="Еженедельно",INT((MIN(Календарь!F$33,$L31)-$E31)/7)+1,(YEAR(MIN(Календарь!F$33,$L31))-YEAR($E31))*12+MONTH(MIN(Календарь!F$33,$L31))-MONTH($E31)+1-IF(DAY(MIN(Календарь!F$33,$L31))&lt;MIN(DAY($E31),DAY(EOMONTH(MIN(Календарь!F$33,$L31),0))),1,0))))-$M31)*$G31)</f>
        <v/>
      </c>
      <c r="T31" s="21" t="str">
        <f aca="false">IF(OR(K31&lt;&gt;"OK",NOT(ISNUMBER(Календарь!G$33))),"",MAX(0,IF(MIN(Календарь!G$33,$L31)&lt;$E31,0,IF($F31="Разово",1,IF($F31="Еженедельно",INT((MIN(Календарь!G$33,$L31)-$E31)/7)+1,(YEAR(MIN(Календарь!G$33,$L31))-YEAR($E31))*12+MONTH(MIN(Календарь!G$33,$L31))-MONTH($E31)+1-IF(DAY(MIN(Календарь!G$33,$L31))&lt;MIN(DAY($E31),DAY(EOMONTH(MIN(Календарь!G$33,$L31),0))),1,0))))-$M31)*$G31)</f>
        <v/>
      </c>
      <c r="U31" s="21" t="str">
        <f aca="false">IF(OR(K31&lt;&gt;"OK",NOT(ISNUMBER(Календарь!H$33))),"",MAX(0,IF(MIN(Календарь!H$33,$L31)&lt;$E31,0,IF($F31="Разово",1,IF($F31="Еженедельно",INT((MIN(Календарь!H$33,$L31)-$E31)/7)+1,(YEAR(MIN(Календарь!H$33,$L31))-YEAR($E31))*12+MONTH(MIN(Календарь!H$33,$L31))-MONTH($E31)+1-IF(DAY(MIN(Календарь!H$33,$L31))&lt;MIN(DAY($E31),DAY(EOMONTH(MIN(Календарь!H$33,$L31),0))),1,0))))-$M31)*$G31)</f>
        <v/>
      </c>
      <c r="V31" s="21" t="str">
        <f aca="false">IF(OR(K31&lt;&gt;"OK",NOT(ISNUMBER(Календарь!I$33))),"",MAX(0,IF(MIN(Календарь!I$33,$L31)&lt;$E31,0,IF($F31="Разово",1,IF($F31="Еженедельно",INT((MIN(Календарь!I$33,$L31)-$E31)/7)+1,(YEAR(MIN(Календарь!I$33,$L31))-YEAR($E31))*12+MONTH(MIN(Календарь!I$33,$L31))-MONTH($E31)+1-IF(DAY(MIN(Календарь!I$33,$L31))&lt;MIN(DAY($E31),DAY(EOMONTH(MIN(Календарь!I$33,$L31),0))),1,0))))-$M31)*$G31)</f>
        <v/>
      </c>
      <c r="W31" s="21" t="str">
        <f aca="false">IF(OR(K31&lt;&gt;"OK",NOT(ISNUMBER(Календарь!J$33))),"",MAX(0,IF(MIN(Календарь!J$33,$L31)&lt;$E31,0,IF($F31="Разово",1,IF($F31="Еженедельно",INT((MIN(Календарь!J$33,$L31)-$E31)/7)+1,(YEAR(MIN(Календарь!J$33,$L31))-YEAR($E31))*12+MONTH(MIN(Календарь!J$33,$L31))-MONTH($E31)+1-IF(DAY(MIN(Календарь!J$33,$L31))&lt;MIN(DAY($E31),DAY(EOMONTH(MIN(Календарь!J$33,$L31),0))),1,0))))-$M31)*$G31)</f>
        <v/>
      </c>
      <c r="X31" s="21" t="str">
        <f aca="false">IF(OR(K31&lt;&gt;"OK",NOT(ISNUMBER(Календарь!K$33))),"",MAX(0,IF(MIN(Календарь!K$33,$L31)&lt;$E31,0,IF($F31="Разово",1,IF($F31="Еженедельно",INT((MIN(Календарь!K$33,$L31)-$E31)/7)+1,(YEAR(MIN(Календарь!K$33,$L31))-YEAR($E31))*12+MONTH(MIN(Календарь!K$33,$L31))-MONTH($E31)+1-IF(DAY(MIN(Календарь!K$33,$L31))&lt;MIN(DAY($E31),DAY(EOMONTH(MIN(Календарь!K$33,$L31),0))),1,0))))-$M31)*$G31)</f>
        <v/>
      </c>
      <c r="Y31" s="21" t="str">
        <f aca="false">IF(OR(K31&lt;&gt;"OK",NOT(ISNUMBER(Календарь!L$33))),"",MAX(0,IF(MIN(Календарь!L$33,$L31)&lt;$E31,0,IF($F31="Разово",1,IF($F31="Еженедельно",INT((MIN(Календарь!L$33,$L31)-$E31)/7)+1,(YEAR(MIN(Календарь!L$33,$L31))-YEAR($E31))*12+MONTH(MIN(Календарь!L$33,$L31))-MONTH($E31)+1-IF(DAY(MIN(Календарь!L$33,$L31))&lt;MIN(DAY($E31),DAY(EOMONTH(MIN(Календарь!L$33,$L31),0))),1,0))))-$M31)*$G31)</f>
        <v/>
      </c>
      <c r="Z31" s="21" t="str">
        <f aca="false">IF(OR(K31&lt;&gt;"OK",NOT(ISNUMBER(Календарь!M$33))),"",MAX(0,IF(MIN(Календарь!M$33,$L31)&lt;$E31,0,IF($F31="Разово",1,IF($F31="Еженедельно",INT((MIN(Календарь!M$33,$L31)-$E31)/7)+1,(YEAR(MIN(Календарь!M$33,$L31))-YEAR($E31))*12+MONTH(MIN(Календарь!M$33,$L31))-MONTH($E31)+1-IF(DAY(MIN(Календарь!M$33,$L31))&lt;MIN(DAY($E31),DAY(EOMONTH(MIN(Календарь!M$33,$L31),0))),1,0))))-$M31)*$G31)</f>
        <v/>
      </c>
      <c r="AA31" s="21" t="str">
        <f aca="false">IF(OR(K31&lt;&gt;"OK",NOT(ISNUMBER(Календарь!N$33))),"",MAX(0,IF(MIN(Календарь!N$33,$L31)&lt;$E31,0,IF($F31="Разово",1,IF($F31="Еженедельно",INT((MIN(Календарь!N$33,$L31)-$E31)/7)+1,(YEAR(MIN(Календарь!N$33,$L31))-YEAR($E31))*12+MONTH(MIN(Календарь!N$33,$L31))-MONTH($E31)+1-IF(DAY(MIN(Календарь!N$33,$L31))&lt;MIN(DAY($E31),DAY(EOMONTH(MIN(Календарь!N$33,$L31),0))),1,0))))-$M31)*$G31)</f>
        <v/>
      </c>
    </row>
    <row r="32" customFormat="false" ht="22" hidden="false" customHeight="true" outlineLevel="0" collapsed="false">
      <c r="A32" s="6"/>
      <c r="B32" s="6"/>
      <c r="C32" s="6"/>
      <c r="D32" s="6"/>
      <c r="E32" s="5"/>
      <c r="F32" s="6"/>
      <c r="G32" s="7"/>
      <c r="H32" s="5"/>
      <c r="I32" s="6"/>
      <c r="J32" s="1"/>
      <c r="K32" s="19" t="str">
        <f aca="false">IF(COUNTA(A32:I32)=0,"",IF(OR(A32="",B32="",C32="",AND(D32&lt;&gt;"Приход",D32&lt;&gt;"Расход"),NOT(ISNUMBER(E32)),NOT(ISNUMBER(G32)),AND(F32&lt;&gt;"Разово",F32&lt;&gt;"Еженедельно",F32&lt;&gt;"Ежемесячно")),"Ошибка: поля или тип",IF(OR(E32&lt;&gt;INT(E32),E32&lt;36526,E32&gt;109574,G32&lt;0),"Ошибка: дата или сумма",IF(AND(H32&lt;&gt;"",NOT(ISNUMBER(H32))),"Ошибка: последний срок",IF(AND(ISNUMBER(H32),OR(H32&lt;E32,H32&lt;&gt;INT(H32))),"Ошибка: последний срок",IF(COUNTIFS($A$12:$A$111,A32)&lt;&gt;1,"Ошибка: повтор ID","OK"))))))</f>
        <v/>
      </c>
      <c r="L32" s="20" t="str">
        <f aca="false">IF(K32="OK",IF(H32="",DATE(2199,12,31),H32),"")</f>
        <v/>
      </c>
      <c r="M32" s="19" t="str">
        <f aca="false">IF(AND(K32="OK",ISNUMBER(Календарь!$C$6)),IF(MIN(Календарь!$C$6-1,$L32)&lt;$E32,0,IF($F32="Разово",1,IF($F32="Еженедельно",INT((MIN(Календарь!$C$6-1,$L32)-$E32)/7)+1,(YEAR(MIN(Календарь!$C$6-1,$L32))-YEAR($E32))*12+MONTH(MIN(Календарь!$C$6-1,$L32))-MONTH($E32)+1-IF(DAY(MIN(Календарь!$C$6-1,$L32))&lt;MIN(DAY($E32),DAY(EOMONTH(MIN(Календарь!$C$6-1,$L32),0))),1,0)))),"")</f>
        <v/>
      </c>
      <c r="N32" s="21" t="str">
        <f aca="false">IF(OR(K32&lt;&gt;"OK",NOT(ISNUMBER(Календарь!$L$5))),"",MAX(0,IF(MIN(Календарь!$L$5,$L32)&lt;$E32,0,IF($F32="Разово",1,IF($F32="Еженедельно",INT((MIN(Календарь!$L$5,$L32)-$E32)/7)+1,(YEAR(MIN(Календарь!$L$5,$L32))-YEAR($E32))*12+MONTH(MIN(Календарь!$L$5,$L32))-MONTH($E32)+1-IF(DAY(MIN(Календарь!$L$5,$L32))&lt;MIN(DAY($E32),DAY(EOMONTH(MIN(Календарь!$L$5,$L32),0))),1,0))))-$M32)*$G32)</f>
        <v/>
      </c>
      <c r="O32" s="21" t="str">
        <f aca="false">IF(OR(K32&lt;&gt;"OK",NOT(ISNUMBER(Календарь!$C$32-1))),"",MAX(0,IF(MIN(Календарь!$C$32-1,$L32)&lt;$E32,0,IF($F32="Разово",1,IF($F32="Еженедельно",INT((MIN(Календарь!$C$32-1,$L32)-$E32)/7)+1,(YEAR(MIN(Календарь!$C$32-1,$L32))-YEAR($E32))*12+MONTH(MIN(Календарь!$C$32-1,$L32))-MONTH($E32)+1-IF(DAY(MIN(Календарь!$C$32-1,$L32))&lt;MIN(DAY($E32),DAY(EOMONTH(MIN(Календарь!$C$32-1,$L32),0))),1,0))))-$M32)*$G32)</f>
        <v/>
      </c>
      <c r="P32" s="21" t="str">
        <f aca="false">IF(OR(K32&lt;&gt;"OK",NOT(ISNUMBER(Календарь!C$33))),"",MAX(0,IF(MIN(Календарь!C$33,$L32)&lt;$E32,0,IF($F32="Разово",1,IF($F32="Еженедельно",INT((MIN(Календарь!C$33,$L32)-$E32)/7)+1,(YEAR(MIN(Календарь!C$33,$L32))-YEAR($E32))*12+MONTH(MIN(Календарь!C$33,$L32))-MONTH($E32)+1-IF(DAY(MIN(Календарь!C$33,$L32))&lt;MIN(DAY($E32),DAY(EOMONTH(MIN(Календарь!C$33,$L32),0))),1,0))))-$M32)*$G32)</f>
        <v/>
      </c>
      <c r="Q32" s="21" t="str">
        <f aca="false">IF(OR(K32&lt;&gt;"OK",NOT(ISNUMBER(Календарь!D$33))),"",MAX(0,IF(MIN(Календарь!D$33,$L32)&lt;$E32,0,IF($F32="Разово",1,IF($F32="Еженедельно",INT((MIN(Календарь!D$33,$L32)-$E32)/7)+1,(YEAR(MIN(Календарь!D$33,$L32))-YEAR($E32))*12+MONTH(MIN(Календарь!D$33,$L32))-MONTH($E32)+1-IF(DAY(MIN(Календарь!D$33,$L32))&lt;MIN(DAY($E32),DAY(EOMONTH(MIN(Календарь!D$33,$L32),0))),1,0))))-$M32)*$G32)</f>
        <v/>
      </c>
      <c r="R32" s="21" t="str">
        <f aca="false">IF(OR(K32&lt;&gt;"OK",NOT(ISNUMBER(Календарь!E$33))),"",MAX(0,IF(MIN(Календарь!E$33,$L32)&lt;$E32,0,IF($F32="Разово",1,IF($F32="Еженедельно",INT((MIN(Календарь!E$33,$L32)-$E32)/7)+1,(YEAR(MIN(Календарь!E$33,$L32))-YEAR($E32))*12+MONTH(MIN(Календарь!E$33,$L32))-MONTH($E32)+1-IF(DAY(MIN(Календарь!E$33,$L32))&lt;MIN(DAY($E32),DAY(EOMONTH(MIN(Календарь!E$33,$L32),0))),1,0))))-$M32)*$G32)</f>
        <v/>
      </c>
      <c r="S32" s="21" t="str">
        <f aca="false">IF(OR(K32&lt;&gt;"OK",NOT(ISNUMBER(Календарь!F$33))),"",MAX(0,IF(MIN(Календарь!F$33,$L32)&lt;$E32,0,IF($F32="Разово",1,IF($F32="Еженедельно",INT((MIN(Календарь!F$33,$L32)-$E32)/7)+1,(YEAR(MIN(Календарь!F$33,$L32))-YEAR($E32))*12+MONTH(MIN(Календарь!F$33,$L32))-MONTH($E32)+1-IF(DAY(MIN(Календарь!F$33,$L32))&lt;MIN(DAY($E32),DAY(EOMONTH(MIN(Календарь!F$33,$L32),0))),1,0))))-$M32)*$G32)</f>
        <v/>
      </c>
      <c r="T32" s="21" t="str">
        <f aca="false">IF(OR(K32&lt;&gt;"OK",NOT(ISNUMBER(Календарь!G$33))),"",MAX(0,IF(MIN(Календарь!G$33,$L32)&lt;$E32,0,IF($F32="Разово",1,IF($F32="Еженедельно",INT((MIN(Календарь!G$33,$L32)-$E32)/7)+1,(YEAR(MIN(Календарь!G$33,$L32))-YEAR($E32))*12+MONTH(MIN(Календарь!G$33,$L32))-MONTH($E32)+1-IF(DAY(MIN(Календарь!G$33,$L32))&lt;MIN(DAY($E32),DAY(EOMONTH(MIN(Календарь!G$33,$L32),0))),1,0))))-$M32)*$G32)</f>
        <v/>
      </c>
      <c r="U32" s="21" t="str">
        <f aca="false">IF(OR(K32&lt;&gt;"OK",NOT(ISNUMBER(Календарь!H$33))),"",MAX(0,IF(MIN(Календарь!H$33,$L32)&lt;$E32,0,IF($F32="Разово",1,IF($F32="Еженедельно",INT((MIN(Календарь!H$33,$L32)-$E32)/7)+1,(YEAR(MIN(Календарь!H$33,$L32))-YEAR($E32))*12+MONTH(MIN(Календарь!H$33,$L32))-MONTH($E32)+1-IF(DAY(MIN(Календарь!H$33,$L32))&lt;MIN(DAY($E32),DAY(EOMONTH(MIN(Календарь!H$33,$L32),0))),1,0))))-$M32)*$G32)</f>
        <v/>
      </c>
      <c r="V32" s="21" t="str">
        <f aca="false">IF(OR(K32&lt;&gt;"OK",NOT(ISNUMBER(Календарь!I$33))),"",MAX(0,IF(MIN(Календарь!I$33,$L32)&lt;$E32,0,IF($F32="Разово",1,IF($F32="Еженедельно",INT((MIN(Календарь!I$33,$L32)-$E32)/7)+1,(YEAR(MIN(Календарь!I$33,$L32))-YEAR($E32))*12+MONTH(MIN(Календарь!I$33,$L32))-MONTH($E32)+1-IF(DAY(MIN(Календарь!I$33,$L32))&lt;MIN(DAY($E32),DAY(EOMONTH(MIN(Календарь!I$33,$L32),0))),1,0))))-$M32)*$G32)</f>
        <v/>
      </c>
      <c r="W32" s="21" t="str">
        <f aca="false">IF(OR(K32&lt;&gt;"OK",NOT(ISNUMBER(Календарь!J$33))),"",MAX(0,IF(MIN(Календарь!J$33,$L32)&lt;$E32,0,IF($F32="Разово",1,IF($F32="Еженедельно",INT((MIN(Календарь!J$33,$L32)-$E32)/7)+1,(YEAR(MIN(Календарь!J$33,$L32))-YEAR($E32))*12+MONTH(MIN(Календарь!J$33,$L32))-MONTH($E32)+1-IF(DAY(MIN(Календарь!J$33,$L32))&lt;MIN(DAY($E32),DAY(EOMONTH(MIN(Календарь!J$33,$L32),0))),1,0))))-$M32)*$G32)</f>
        <v/>
      </c>
      <c r="X32" s="21" t="str">
        <f aca="false">IF(OR(K32&lt;&gt;"OK",NOT(ISNUMBER(Календарь!K$33))),"",MAX(0,IF(MIN(Календарь!K$33,$L32)&lt;$E32,0,IF($F32="Разово",1,IF($F32="Еженедельно",INT((MIN(Календарь!K$33,$L32)-$E32)/7)+1,(YEAR(MIN(Календарь!K$33,$L32))-YEAR($E32))*12+MONTH(MIN(Календарь!K$33,$L32))-MONTH($E32)+1-IF(DAY(MIN(Календарь!K$33,$L32))&lt;MIN(DAY($E32),DAY(EOMONTH(MIN(Календарь!K$33,$L32),0))),1,0))))-$M32)*$G32)</f>
        <v/>
      </c>
      <c r="Y32" s="21" t="str">
        <f aca="false">IF(OR(K32&lt;&gt;"OK",NOT(ISNUMBER(Календарь!L$33))),"",MAX(0,IF(MIN(Календарь!L$33,$L32)&lt;$E32,0,IF($F32="Разово",1,IF($F32="Еженедельно",INT((MIN(Календарь!L$33,$L32)-$E32)/7)+1,(YEAR(MIN(Календарь!L$33,$L32))-YEAR($E32))*12+MONTH(MIN(Календарь!L$33,$L32))-MONTH($E32)+1-IF(DAY(MIN(Календарь!L$33,$L32))&lt;MIN(DAY($E32),DAY(EOMONTH(MIN(Календарь!L$33,$L32),0))),1,0))))-$M32)*$G32)</f>
        <v/>
      </c>
      <c r="Z32" s="21" t="str">
        <f aca="false">IF(OR(K32&lt;&gt;"OK",NOT(ISNUMBER(Календарь!M$33))),"",MAX(0,IF(MIN(Календарь!M$33,$L32)&lt;$E32,0,IF($F32="Разово",1,IF($F32="Еженедельно",INT((MIN(Календарь!M$33,$L32)-$E32)/7)+1,(YEAR(MIN(Календарь!M$33,$L32))-YEAR($E32))*12+MONTH(MIN(Календарь!M$33,$L32))-MONTH($E32)+1-IF(DAY(MIN(Календарь!M$33,$L32))&lt;MIN(DAY($E32),DAY(EOMONTH(MIN(Календарь!M$33,$L32),0))),1,0))))-$M32)*$G32)</f>
        <v/>
      </c>
      <c r="AA32" s="21" t="str">
        <f aca="false">IF(OR(K32&lt;&gt;"OK",NOT(ISNUMBER(Календарь!N$33))),"",MAX(0,IF(MIN(Календарь!N$33,$L32)&lt;$E32,0,IF($F32="Разово",1,IF($F32="Еженедельно",INT((MIN(Календарь!N$33,$L32)-$E32)/7)+1,(YEAR(MIN(Календарь!N$33,$L32))-YEAR($E32))*12+MONTH(MIN(Календарь!N$33,$L32))-MONTH($E32)+1-IF(DAY(MIN(Календарь!N$33,$L32))&lt;MIN(DAY($E32),DAY(EOMONTH(MIN(Календарь!N$33,$L32),0))),1,0))))-$M32)*$G32)</f>
        <v/>
      </c>
    </row>
    <row r="33" customFormat="false" ht="22" hidden="false" customHeight="true" outlineLevel="0" collapsed="false">
      <c r="A33" s="6"/>
      <c r="B33" s="6"/>
      <c r="C33" s="6"/>
      <c r="D33" s="6"/>
      <c r="E33" s="5"/>
      <c r="F33" s="6"/>
      <c r="G33" s="7"/>
      <c r="H33" s="5"/>
      <c r="I33" s="6"/>
      <c r="J33" s="1"/>
      <c r="K33" s="19" t="str">
        <f aca="false">IF(COUNTA(A33:I33)=0,"",IF(OR(A33="",B33="",C33="",AND(D33&lt;&gt;"Приход",D33&lt;&gt;"Расход"),NOT(ISNUMBER(E33)),NOT(ISNUMBER(G33)),AND(F33&lt;&gt;"Разово",F33&lt;&gt;"Еженедельно",F33&lt;&gt;"Ежемесячно")),"Ошибка: поля или тип",IF(OR(E33&lt;&gt;INT(E33),E33&lt;36526,E33&gt;109574,G33&lt;0),"Ошибка: дата или сумма",IF(AND(H33&lt;&gt;"",NOT(ISNUMBER(H33))),"Ошибка: последний срок",IF(AND(ISNUMBER(H33),OR(H33&lt;E33,H33&lt;&gt;INT(H33))),"Ошибка: последний срок",IF(COUNTIFS($A$12:$A$111,A33)&lt;&gt;1,"Ошибка: повтор ID","OK"))))))</f>
        <v/>
      </c>
      <c r="L33" s="20" t="str">
        <f aca="false">IF(K33="OK",IF(H33="",DATE(2199,12,31),H33),"")</f>
        <v/>
      </c>
      <c r="M33" s="19" t="str">
        <f aca="false">IF(AND(K33="OK",ISNUMBER(Календарь!$C$6)),IF(MIN(Календарь!$C$6-1,$L33)&lt;$E33,0,IF($F33="Разово",1,IF($F33="Еженедельно",INT((MIN(Календарь!$C$6-1,$L33)-$E33)/7)+1,(YEAR(MIN(Календарь!$C$6-1,$L33))-YEAR($E33))*12+MONTH(MIN(Календарь!$C$6-1,$L33))-MONTH($E33)+1-IF(DAY(MIN(Календарь!$C$6-1,$L33))&lt;MIN(DAY($E33),DAY(EOMONTH(MIN(Календарь!$C$6-1,$L33),0))),1,0)))),"")</f>
        <v/>
      </c>
      <c r="N33" s="21" t="str">
        <f aca="false">IF(OR(K33&lt;&gt;"OK",NOT(ISNUMBER(Календарь!$L$5))),"",MAX(0,IF(MIN(Календарь!$L$5,$L33)&lt;$E33,0,IF($F33="Разово",1,IF($F33="Еженедельно",INT((MIN(Календарь!$L$5,$L33)-$E33)/7)+1,(YEAR(MIN(Календарь!$L$5,$L33))-YEAR($E33))*12+MONTH(MIN(Календарь!$L$5,$L33))-MONTH($E33)+1-IF(DAY(MIN(Календарь!$L$5,$L33))&lt;MIN(DAY($E33),DAY(EOMONTH(MIN(Календарь!$L$5,$L33),0))),1,0))))-$M33)*$G33)</f>
        <v/>
      </c>
      <c r="O33" s="21" t="str">
        <f aca="false">IF(OR(K33&lt;&gt;"OK",NOT(ISNUMBER(Календарь!$C$32-1))),"",MAX(0,IF(MIN(Календарь!$C$32-1,$L33)&lt;$E33,0,IF($F33="Разово",1,IF($F33="Еженедельно",INT((MIN(Календарь!$C$32-1,$L33)-$E33)/7)+1,(YEAR(MIN(Календарь!$C$32-1,$L33))-YEAR($E33))*12+MONTH(MIN(Календарь!$C$32-1,$L33))-MONTH($E33)+1-IF(DAY(MIN(Календарь!$C$32-1,$L33))&lt;MIN(DAY($E33),DAY(EOMONTH(MIN(Календарь!$C$32-1,$L33),0))),1,0))))-$M33)*$G33)</f>
        <v/>
      </c>
      <c r="P33" s="21" t="str">
        <f aca="false">IF(OR(K33&lt;&gt;"OK",NOT(ISNUMBER(Календарь!C$33))),"",MAX(0,IF(MIN(Календарь!C$33,$L33)&lt;$E33,0,IF($F33="Разово",1,IF($F33="Еженедельно",INT((MIN(Календарь!C$33,$L33)-$E33)/7)+1,(YEAR(MIN(Календарь!C$33,$L33))-YEAR($E33))*12+MONTH(MIN(Календарь!C$33,$L33))-MONTH($E33)+1-IF(DAY(MIN(Календарь!C$33,$L33))&lt;MIN(DAY($E33),DAY(EOMONTH(MIN(Календарь!C$33,$L33),0))),1,0))))-$M33)*$G33)</f>
        <v/>
      </c>
      <c r="Q33" s="21" t="str">
        <f aca="false">IF(OR(K33&lt;&gt;"OK",NOT(ISNUMBER(Календарь!D$33))),"",MAX(0,IF(MIN(Календарь!D$33,$L33)&lt;$E33,0,IF($F33="Разово",1,IF($F33="Еженедельно",INT((MIN(Календарь!D$33,$L33)-$E33)/7)+1,(YEAR(MIN(Календарь!D$33,$L33))-YEAR($E33))*12+MONTH(MIN(Календарь!D$33,$L33))-MONTH($E33)+1-IF(DAY(MIN(Календарь!D$33,$L33))&lt;MIN(DAY($E33),DAY(EOMONTH(MIN(Календарь!D$33,$L33),0))),1,0))))-$M33)*$G33)</f>
        <v/>
      </c>
      <c r="R33" s="21" t="str">
        <f aca="false">IF(OR(K33&lt;&gt;"OK",NOT(ISNUMBER(Календарь!E$33))),"",MAX(0,IF(MIN(Календарь!E$33,$L33)&lt;$E33,0,IF($F33="Разово",1,IF($F33="Еженедельно",INT((MIN(Календарь!E$33,$L33)-$E33)/7)+1,(YEAR(MIN(Календарь!E$33,$L33))-YEAR($E33))*12+MONTH(MIN(Календарь!E$33,$L33))-MONTH($E33)+1-IF(DAY(MIN(Календарь!E$33,$L33))&lt;MIN(DAY($E33),DAY(EOMONTH(MIN(Календарь!E$33,$L33),0))),1,0))))-$M33)*$G33)</f>
        <v/>
      </c>
      <c r="S33" s="21" t="str">
        <f aca="false">IF(OR(K33&lt;&gt;"OK",NOT(ISNUMBER(Календарь!F$33))),"",MAX(0,IF(MIN(Календарь!F$33,$L33)&lt;$E33,0,IF($F33="Разово",1,IF($F33="Еженедельно",INT((MIN(Календарь!F$33,$L33)-$E33)/7)+1,(YEAR(MIN(Календарь!F$33,$L33))-YEAR($E33))*12+MONTH(MIN(Календарь!F$33,$L33))-MONTH($E33)+1-IF(DAY(MIN(Календарь!F$33,$L33))&lt;MIN(DAY($E33),DAY(EOMONTH(MIN(Календарь!F$33,$L33),0))),1,0))))-$M33)*$G33)</f>
        <v/>
      </c>
      <c r="T33" s="21" t="str">
        <f aca="false">IF(OR(K33&lt;&gt;"OK",NOT(ISNUMBER(Календарь!G$33))),"",MAX(0,IF(MIN(Календарь!G$33,$L33)&lt;$E33,0,IF($F33="Разово",1,IF($F33="Еженедельно",INT((MIN(Календарь!G$33,$L33)-$E33)/7)+1,(YEAR(MIN(Календарь!G$33,$L33))-YEAR($E33))*12+MONTH(MIN(Календарь!G$33,$L33))-MONTH($E33)+1-IF(DAY(MIN(Календарь!G$33,$L33))&lt;MIN(DAY($E33),DAY(EOMONTH(MIN(Календарь!G$33,$L33),0))),1,0))))-$M33)*$G33)</f>
        <v/>
      </c>
      <c r="U33" s="21" t="str">
        <f aca="false">IF(OR(K33&lt;&gt;"OK",NOT(ISNUMBER(Календарь!H$33))),"",MAX(0,IF(MIN(Календарь!H$33,$L33)&lt;$E33,0,IF($F33="Разово",1,IF($F33="Еженедельно",INT((MIN(Календарь!H$33,$L33)-$E33)/7)+1,(YEAR(MIN(Календарь!H$33,$L33))-YEAR($E33))*12+MONTH(MIN(Календарь!H$33,$L33))-MONTH($E33)+1-IF(DAY(MIN(Календарь!H$33,$L33))&lt;MIN(DAY($E33),DAY(EOMONTH(MIN(Календарь!H$33,$L33),0))),1,0))))-$M33)*$G33)</f>
        <v/>
      </c>
      <c r="V33" s="21" t="str">
        <f aca="false">IF(OR(K33&lt;&gt;"OK",NOT(ISNUMBER(Календарь!I$33))),"",MAX(0,IF(MIN(Календарь!I$33,$L33)&lt;$E33,0,IF($F33="Разово",1,IF($F33="Еженедельно",INT((MIN(Календарь!I$33,$L33)-$E33)/7)+1,(YEAR(MIN(Календарь!I$33,$L33))-YEAR($E33))*12+MONTH(MIN(Календарь!I$33,$L33))-MONTH($E33)+1-IF(DAY(MIN(Календарь!I$33,$L33))&lt;MIN(DAY($E33),DAY(EOMONTH(MIN(Календарь!I$33,$L33),0))),1,0))))-$M33)*$G33)</f>
        <v/>
      </c>
      <c r="W33" s="21" t="str">
        <f aca="false">IF(OR(K33&lt;&gt;"OK",NOT(ISNUMBER(Календарь!J$33))),"",MAX(0,IF(MIN(Календарь!J$33,$L33)&lt;$E33,0,IF($F33="Разово",1,IF($F33="Еженедельно",INT((MIN(Календарь!J$33,$L33)-$E33)/7)+1,(YEAR(MIN(Календарь!J$33,$L33))-YEAR($E33))*12+MONTH(MIN(Календарь!J$33,$L33))-MONTH($E33)+1-IF(DAY(MIN(Календарь!J$33,$L33))&lt;MIN(DAY($E33),DAY(EOMONTH(MIN(Календарь!J$33,$L33),0))),1,0))))-$M33)*$G33)</f>
        <v/>
      </c>
      <c r="X33" s="21" t="str">
        <f aca="false">IF(OR(K33&lt;&gt;"OK",NOT(ISNUMBER(Календарь!K$33))),"",MAX(0,IF(MIN(Календарь!K$33,$L33)&lt;$E33,0,IF($F33="Разово",1,IF($F33="Еженедельно",INT((MIN(Календарь!K$33,$L33)-$E33)/7)+1,(YEAR(MIN(Календарь!K$33,$L33))-YEAR($E33))*12+MONTH(MIN(Календарь!K$33,$L33))-MONTH($E33)+1-IF(DAY(MIN(Календарь!K$33,$L33))&lt;MIN(DAY($E33),DAY(EOMONTH(MIN(Календарь!K$33,$L33),0))),1,0))))-$M33)*$G33)</f>
        <v/>
      </c>
      <c r="Y33" s="21" t="str">
        <f aca="false">IF(OR(K33&lt;&gt;"OK",NOT(ISNUMBER(Календарь!L$33))),"",MAX(0,IF(MIN(Календарь!L$33,$L33)&lt;$E33,0,IF($F33="Разово",1,IF($F33="Еженедельно",INT((MIN(Календарь!L$33,$L33)-$E33)/7)+1,(YEAR(MIN(Календарь!L$33,$L33))-YEAR($E33))*12+MONTH(MIN(Календарь!L$33,$L33))-MONTH($E33)+1-IF(DAY(MIN(Календарь!L$33,$L33))&lt;MIN(DAY($E33),DAY(EOMONTH(MIN(Календарь!L$33,$L33),0))),1,0))))-$M33)*$G33)</f>
        <v/>
      </c>
      <c r="Z33" s="21" t="str">
        <f aca="false">IF(OR(K33&lt;&gt;"OK",NOT(ISNUMBER(Календарь!M$33))),"",MAX(0,IF(MIN(Календарь!M$33,$L33)&lt;$E33,0,IF($F33="Разово",1,IF($F33="Еженедельно",INT((MIN(Календарь!M$33,$L33)-$E33)/7)+1,(YEAR(MIN(Календарь!M$33,$L33))-YEAR($E33))*12+MONTH(MIN(Календарь!M$33,$L33))-MONTH($E33)+1-IF(DAY(MIN(Календарь!M$33,$L33))&lt;MIN(DAY($E33),DAY(EOMONTH(MIN(Календарь!M$33,$L33),0))),1,0))))-$M33)*$G33)</f>
        <v/>
      </c>
      <c r="AA33" s="21" t="str">
        <f aca="false">IF(OR(K33&lt;&gt;"OK",NOT(ISNUMBER(Календарь!N$33))),"",MAX(0,IF(MIN(Календарь!N$33,$L33)&lt;$E33,0,IF($F33="Разово",1,IF($F33="Еженедельно",INT((MIN(Календарь!N$33,$L33)-$E33)/7)+1,(YEAR(MIN(Календарь!N$33,$L33))-YEAR($E33))*12+MONTH(MIN(Календарь!N$33,$L33))-MONTH($E33)+1-IF(DAY(MIN(Календарь!N$33,$L33))&lt;MIN(DAY($E33),DAY(EOMONTH(MIN(Календарь!N$33,$L33),0))),1,0))))-$M33)*$G33)</f>
        <v/>
      </c>
    </row>
    <row r="34" customFormat="false" ht="22" hidden="false" customHeight="true" outlineLevel="0" collapsed="false">
      <c r="A34" s="6"/>
      <c r="B34" s="6"/>
      <c r="C34" s="6"/>
      <c r="D34" s="6"/>
      <c r="E34" s="5"/>
      <c r="F34" s="6"/>
      <c r="G34" s="7"/>
      <c r="H34" s="5"/>
      <c r="I34" s="6"/>
      <c r="J34" s="1"/>
      <c r="K34" s="19" t="str">
        <f aca="false">IF(COUNTA(A34:I34)=0,"",IF(OR(A34="",B34="",C34="",AND(D34&lt;&gt;"Приход",D34&lt;&gt;"Расход"),NOT(ISNUMBER(E34)),NOT(ISNUMBER(G34)),AND(F34&lt;&gt;"Разово",F34&lt;&gt;"Еженедельно",F34&lt;&gt;"Ежемесячно")),"Ошибка: поля или тип",IF(OR(E34&lt;&gt;INT(E34),E34&lt;36526,E34&gt;109574,G34&lt;0),"Ошибка: дата или сумма",IF(AND(H34&lt;&gt;"",NOT(ISNUMBER(H34))),"Ошибка: последний срок",IF(AND(ISNUMBER(H34),OR(H34&lt;E34,H34&lt;&gt;INT(H34))),"Ошибка: последний срок",IF(COUNTIFS($A$12:$A$111,A34)&lt;&gt;1,"Ошибка: повтор ID","OK"))))))</f>
        <v/>
      </c>
      <c r="L34" s="20" t="str">
        <f aca="false">IF(K34="OK",IF(H34="",DATE(2199,12,31),H34),"")</f>
        <v/>
      </c>
      <c r="M34" s="19" t="str">
        <f aca="false">IF(AND(K34="OK",ISNUMBER(Календарь!$C$6)),IF(MIN(Календарь!$C$6-1,$L34)&lt;$E34,0,IF($F34="Разово",1,IF($F34="Еженедельно",INT((MIN(Календарь!$C$6-1,$L34)-$E34)/7)+1,(YEAR(MIN(Календарь!$C$6-1,$L34))-YEAR($E34))*12+MONTH(MIN(Календарь!$C$6-1,$L34))-MONTH($E34)+1-IF(DAY(MIN(Календарь!$C$6-1,$L34))&lt;MIN(DAY($E34),DAY(EOMONTH(MIN(Календарь!$C$6-1,$L34),0))),1,0)))),"")</f>
        <v/>
      </c>
      <c r="N34" s="21" t="str">
        <f aca="false">IF(OR(K34&lt;&gt;"OK",NOT(ISNUMBER(Календарь!$L$5))),"",MAX(0,IF(MIN(Календарь!$L$5,$L34)&lt;$E34,0,IF($F34="Разово",1,IF($F34="Еженедельно",INT((MIN(Календарь!$L$5,$L34)-$E34)/7)+1,(YEAR(MIN(Календарь!$L$5,$L34))-YEAR($E34))*12+MONTH(MIN(Календарь!$L$5,$L34))-MONTH($E34)+1-IF(DAY(MIN(Календарь!$L$5,$L34))&lt;MIN(DAY($E34),DAY(EOMONTH(MIN(Календарь!$L$5,$L34),0))),1,0))))-$M34)*$G34)</f>
        <v/>
      </c>
      <c r="O34" s="21" t="str">
        <f aca="false">IF(OR(K34&lt;&gt;"OK",NOT(ISNUMBER(Календарь!$C$32-1))),"",MAX(0,IF(MIN(Календарь!$C$32-1,$L34)&lt;$E34,0,IF($F34="Разово",1,IF($F34="Еженедельно",INT((MIN(Календарь!$C$32-1,$L34)-$E34)/7)+1,(YEAR(MIN(Календарь!$C$32-1,$L34))-YEAR($E34))*12+MONTH(MIN(Календарь!$C$32-1,$L34))-MONTH($E34)+1-IF(DAY(MIN(Календарь!$C$32-1,$L34))&lt;MIN(DAY($E34),DAY(EOMONTH(MIN(Календарь!$C$32-1,$L34),0))),1,0))))-$M34)*$G34)</f>
        <v/>
      </c>
      <c r="P34" s="21" t="str">
        <f aca="false">IF(OR(K34&lt;&gt;"OK",NOT(ISNUMBER(Календарь!C$33))),"",MAX(0,IF(MIN(Календарь!C$33,$L34)&lt;$E34,0,IF($F34="Разово",1,IF($F34="Еженедельно",INT((MIN(Календарь!C$33,$L34)-$E34)/7)+1,(YEAR(MIN(Календарь!C$33,$L34))-YEAR($E34))*12+MONTH(MIN(Календарь!C$33,$L34))-MONTH($E34)+1-IF(DAY(MIN(Календарь!C$33,$L34))&lt;MIN(DAY($E34),DAY(EOMONTH(MIN(Календарь!C$33,$L34),0))),1,0))))-$M34)*$G34)</f>
        <v/>
      </c>
      <c r="Q34" s="21" t="str">
        <f aca="false">IF(OR(K34&lt;&gt;"OK",NOT(ISNUMBER(Календарь!D$33))),"",MAX(0,IF(MIN(Календарь!D$33,$L34)&lt;$E34,0,IF($F34="Разово",1,IF($F34="Еженедельно",INT((MIN(Календарь!D$33,$L34)-$E34)/7)+1,(YEAR(MIN(Календарь!D$33,$L34))-YEAR($E34))*12+MONTH(MIN(Календарь!D$33,$L34))-MONTH($E34)+1-IF(DAY(MIN(Календарь!D$33,$L34))&lt;MIN(DAY($E34),DAY(EOMONTH(MIN(Календарь!D$33,$L34),0))),1,0))))-$M34)*$G34)</f>
        <v/>
      </c>
      <c r="R34" s="21" t="str">
        <f aca="false">IF(OR(K34&lt;&gt;"OK",NOT(ISNUMBER(Календарь!E$33))),"",MAX(0,IF(MIN(Календарь!E$33,$L34)&lt;$E34,0,IF($F34="Разово",1,IF($F34="Еженедельно",INT((MIN(Календарь!E$33,$L34)-$E34)/7)+1,(YEAR(MIN(Календарь!E$33,$L34))-YEAR($E34))*12+MONTH(MIN(Календарь!E$33,$L34))-MONTH($E34)+1-IF(DAY(MIN(Календарь!E$33,$L34))&lt;MIN(DAY($E34),DAY(EOMONTH(MIN(Календарь!E$33,$L34),0))),1,0))))-$M34)*$G34)</f>
        <v/>
      </c>
      <c r="S34" s="21" t="str">
        <f aca="false">IF(OR(K34&lt;&gt;"OK",NOT(ISNUMBER(Календарь!F$33))),"",MAX(0,IF(MIN(Календарь!F$33,$L34)&lt;$E34,0,IF($F34="Разово",1,IF($F34="Еженедельно",INT((MIN(Календарь!F$33,$L34)-$E34)/7)+1,(YEAR(MIN(Календарь!F$33,$L34))-YEAR($E34))*12+MONTH(MIN(Календарь!F$33,$L34))-MONTH($E34)+1-IF(DAY(MIN(Календарь!F$33,$L34))&lt;MIN(DAY($E34),DAY(EOMONTH(MIN(Календарь!F$33,$L34),0))),1,0))))-$M34)*$G34)</f>
        <v/>
      </c>
      <c r="T34" s="21" t="str">
        <f aca="false">IF(OR(K34&lt;&gt;"OK",NOT(ISNUMBER(Календарь!G$33))),"",MAX(0,IF(MIN(Календарь!G$33,$L34)&lt;$E34,0,IF($F34="Разово",1,IF($F34="Еженедельно",INT((MIN(Календарь!G$33,$L34)-$E34)/7)+1,(YEAR(MIN(Календарь!G$33,$L34))-YEAR($E34))*12+MONTH(MIN(Календарь!G$33,$L34))-MONTH($E34)+1-IF(DAY(MIN(Календарь!G$33,$L34))&lt;MIN(DAY($E34),DAY(EOMONTH(MIN(Календарь!G$33,$L34),0))),1,0))))-$M34)*$G34)</f>
        <v/>
      </c>
      <c r="U34" s="21" t="str">
        <f aca="false">IF(OR(K34&lt;&gt;"OK",NOT(ISNUMBER(Календарь!H$33))),"",MAX(0,IF(MIN(Календарь!H$33,$L34)&lt;$E34,0,IF($F34="Разово",1,IF($F34="Еженедельно",INT((MIN(Календарь!H$33,$L34)-$E34)/7)+1,(YEAR(MIN(Календарь!H$33,$L34))-YEAR($E34))*12+MONTH(MIN(Календарь!H$33,$L34))-MONTH($E34)+1-IF(DAY(MIN(Календарь!H$33,$L34))&lt;MIN(DAY($E34),DAY(EOMONTH(MIN(Календарь!H$33,$L34),0))),1,0))))-$M34)*$G34)</f>
        <v/>
      </c>
      <c r="V34" s="21" t="str">
        <f aca="false">IF(OR(K34&lt;&gt;"OK",NOT(ISNUMBER(Календарь!I$33))),"",MAX(0,IF(MIN(Календарь!I$33,$L34)&lt;$E34,0,IF($F34="Разово",1,IF($F34="Еженедельно",INT((MIN(Календарь!I$33,$L34)-$E34)/7)+1,(YEAR(MIN(Календарь!I$33,$L34))-YEAR($E34))*12+MONTH(MIN(Календарь!I$33,$L34))-MONTH($E34)+1-IF(DAY(MIN(Календарь!I$33,$L34))&lt;MIN(DAY($E34),DAY(EOMONTH(MIN(Календарь!I$33,$L34),0))),1,0))))-$M34)*$G34)</f>
        <v/>
      </c>
      <c r="W34" s="21" t="str">
        <f aca="false">IF(OR(K34&lt;&gt;"OK",NOT(ISNUMBER(Календарь!J$33))),"",MAX(0,IF(MIN(Календарь!J$33,$L34)&lt;$E34,0,IF($F34="Разово",1,IF($F34="Еженедельно",INT((MIN(Календарь!J$33,$L34)-$E34)/7)+1,(YEAR(MIN(Календарь!J$33,$L34))-YEAR($E34))*12+MONTH(MIN(Календарь!J$33,$L34))-MONTH($E34)+1-IF(DAY(MIN(Календарь!J$33,$L34))&lt;MIN(DAY($E34),DAY(EOMONTH(MIN(Календарь!J$33,$L34),0))),1,0))))-$M34)*$G34)</f>
        <v/>
      </c>
      <c r="X34" s="21" t="str">
        <f aca="false">IF(OR(K34&lt;&gt;"OK",NOT(ISNUMBER(Календарь!K$33))),"",MAX(0,IF(MIN(Календарь!K$33,$L34)&lt;$E34,0,IF($F34="Разово",1,IF($F34="Еженедельно",INT((MIN(Календарь!K$33,$L34)-$E34)/7)+1,(YEAR(MIN(Календарь!K$33,$L34))-YEAR($E34))*12+MONTH(MIN(Календарь!K$33,$L34))-MONTH($E34)+1-IF(DAY(MIN(Календарь!K$33,$L34))&lt;MIN(DAY($E34),DAY(EOMONTH(MIN(Календарь!K$33,$L34),0))),1,0))))-$M34)*$G34)</f>
        <v/>
      </c>
      <c r="Y34" s="21" t="str">
        <f aca="false">IF(OR(K34&lt;&gt;"OK",NOT(ISNUMBER(Календарь!L$33))),"",MAX(0,IF(MIN(Календарь!L$33,$L34)&lt;$E34,0,IF($F34="Разово",1,IF($F34="Еженедельно",INT((MIN(Календарь!L$33,$L34)-$E34)/7)+1,(YEAR(MIN(Календарь!L$33,$L34))-YEAR($E34))*12+MONTH(MIN(Календарь!L$33,$L34))-MONTH($E34)+1-IF(DAY(MIN(Календарь!L$33,$L34))&lt;MIN(DAY($E34),DAY(EOMONTH(MIN(Календарь!L$33,$L34),0))),1,0))))-$M34)*$G34)</f>
        <v/>
      </c>
      <c r="Z34" s="21" t="str">
        <f aca="false">IF(OR(K34&lt;&gt;"OK",NOT(ISNUMBER(Календарь!M$33))),"",MAX(0,IF(MIN(Календарь!M$33,$L34)&lt;$E34,0,IF($F34="Разово",1,IF($F34="Еженедельно",INT((MIN(Календарь!M$33,$L34)-$E34)/7)+1,(YEAR(MIN(Календарь!M$33,$L34))-YEAR($E34))*12+MONTH(MIN(Календарь!M$33,$L34))-MONTH($E34)+1-IF(DAY(MIN(Календарь!M$33,$L34))&lt;MIN(DAY($E34),DAY(EOMONTH(MIN(Календарь!M$33,$L34),0))),1,0))))-$M34)*$G34)</f>
        <v/>
      </c>
      <c r="AA34" s="21" t="str">
        <f aca="false">IF(OR(K34&lt;&gt;"OK",NOT(ISNUMBER(Календарь!N$33))),"",MAX(0,IF(MIN(Календарь!N$33,$L34)&lt;$E34,0,IF($F34="Разово",1,IF($F34="Еженедельно",INT((MIN(Календарь!N$33,$L34)-$E34)/7)+1,(YEAR(MIN(Календарь!N$33,$L34))-YEAR($E34))*12+MONTH(MIN(Календарь!N$33,$L34))-MONTH($E34)+1-IF(DAY(MIN(Календарь!N$33,$L34))&lt;MIN(DAY($E34),DAY(EOMONTH(MIN(Календарь!N$33,$L34),0))),1,0))))-$M34)*$G34)</f>
        <v/>
      </c>
    </row>
    <row r="35" customFormat="false" ht="22" hidden="false" customHeight="true" outlineLevel="0" collapsed="false">
      <c r="A35" s="6"/>
      <c r="B35" s="6"/>
      <c r="C35" s="6"/>
      <c r="D35" s="6"/>
      <c r="E35" s="5"/>
      <c r="F35" s="6"/>
      <c r="G35" s="7"/>
      <c r="H35" s="5"/>
      <c r="I35" s="6"/>
      <c r="J35" s="1"/>
      <c r="K35" s="19" t="str">
        <f aca="false">IF(COUNTA(A35:I35)=0,"",IF(OR(A35="",B35="",C35="",AND(D35&lt;&gt;"Приход",D35&lt;&gt;"Расход"),NOT(ISNUMBER(E35)),NOT(ISNUMBER(G35)),AND(F35&lt;&gt;"Разово",F35&lt;&gt;"Еженедельно",F35&lt;&gt;"Ежемесячно")),"Ошибка: поля или тип",IF(OR(E35&lt;&gt;INT(E35),E35&lt;36526,E35&gt;109574,G35&lt;0),"Ошибка: дата или сумма",IF(AND(H35&lt;&gt;"",NOT(ISNUMBER(H35))),"Ошибка: последний срок",IF(AND(ISNUMBER(H35),OR(H35&lt;E35,H35&lt;&gt;INT(H35))),"Ошибка: последний срок",IF(COUNTIFS($A$12:$A$111,A35)&lt;&gt;1,"Ошибка: повтор ID","OK"))))))</f>
        <v/>
      </c>
      <c r="L35" s="20" t="str">
        <f aca="false">IF(K35="OK",IF(H35="",DATE(2199,12,31),H35),"")</f>
        <v/>
      </c>
      <c r="M35" s="19" t="str">
        <f aca="false">IF(AND(K35="OK",ISNUMBER(Календарь!$C$6)),IF(MIN(Календарь!$C$6-1,$L35)&lt;$E35,0,IF($F35="Разово",1,IF($F35="Еженедельно",INT((MIN(Календарь!$C$6-1,$L35)-$E35)/7)+1,(YEAR(MIN(Календарь!$C$6-1,$L35))-YEAR($E35))*12+MONTH(MIN(Календарь!$C$6-1,$L35))-MONTH($E35)+1-IF(DAY(MIN(Календарь!$C$6-1,$L35))&lt;MIN(DAY($E35),DAY(EOMONTH(MIN(Календарь!$C$6-1,$L35),0))),1,0)))),"")</f>
        <v/>
      </c>
      <c r="N35" s="21" t="str">
        <f aca="false">IF(OR(K35&lt;&gt;"OK",NOT(ISNUMBER(Календарь!$L$5))),"",MAX(0,IF(MIN(Календарь!$L$5,$L35)&lt;$E35,0,IF($F35="Разово",1,IF($F35="Еженедельно",INT((MIN(Календарь!$L$5,$L35)-$E35)/7)+1,(YEAR(MIN(Календарь!$L$5,$L35))-YEAR($E35))*12+MONTH(MIN(Календарь!$L$5,$L35))-MONTH($E35)+1-IF(DAY(MIN(Календарь!$L$5,$L35))&lt;MIN(DAY($E35),DAY(EOMONTH(MIN(Календарь!$L$5,$L35),0))),1,0))))-$M35)*$G35)</f>
        <v/>
      </c>
      <c r="O35" s="21" t="str">
        <f aca="false">IF(OR(K35&lt;&gt;"OK",NOT(ISNUMBER(Календарь!$C$32-1))),"",MAX(0,IF(MIN(Календарь!$C$32-1,$L35)&lt;$E35,0,IF($F35="Разово",1,IF($F35="Еженедельно",INT((MIN(Календарь!$C$32-1,$L35)-$E35)/7)+1,(YEAR(MIN(Календарь!$C$32-1,$L35))-YEAR($E35))*12+MONTH(MIN(Календарь!$C$32-1,$L35))-MONTH($E35)+1-IF(DAY(MIN(Календарь!$C$32-1,$L35))&lt;MIN(DAY($E35),DAY(EOMONTH(MIN(Календарь!$C$32-1,$L35),0))),1,0))))-$M35)*$G35)</f>
        <v/>
      </c>
      <c r="P35" s="21" t="str">
        <f aca="false">IF(OR(K35&lt;&gt;"OK",NOT(ISNUMBER(Календарь!C$33))),"",MAX(0,IF(MIN(Календарь!C$33,$L35)&lt;$E35,0,IF($F35="Разово",1,IF($F35="Еженедельно",INT((MIN(Календарь!C$33,$L35)-$E35)/7)+1,(YEAR(MIN(Календарь!C$33,$L35))-YEAR($E35))*12+MONTH(MIN(Календарь!C$33,$L35))-MONTH($E35)+1-IF(DAY(MIN(Календарь!C$33,$L35))&lt;MIN(DAY($E35),DAY(EOMONTH(MIN(Календарь!C$33,$L35),0))),1,0))))-$M35)*$G35)</f>
        <v/>
      </c>
      <c r="Q35" s="21" t="str">
        <f aca="false">IF(OR(K35&lt;&gt;"OK",NOT(ISNUMBER(Календарь!D$33))),"",MAX(0,IF(MIN(Календарь!D$33,$L35)&lt;$E35,0,IF($F35="Разово",1,IF($F35="Еженедельно",INT((MIN(Календарь!D$33,$L35)-$E35)/7)+1,(YEAR(MIN(Календарь!D$33,$L35))-YEAR($E35))*12+MONTH(MIN(Календарь!D$33,$L35))-MONTH($E35)+1-IF(DAY(MIN(Календарь!D$33,$L35))&lt;MIN(DAY($E35),DAY(EOMONTH(MIN(Календарь!D$33,$L35),0))),1,0))))-$M35)*$G35)</f>
        <v/>
      </c>
      <c r="R35" s="21" t="str">
        <f aca="false">IF(OR(K35&lt;&gt;"OK",NOT(ISNUMBER(Календарь!E$33))),"",MAX(0,IF(MIN(Календарь!E$33,$L35)&lt;$E35,0,IF($F35="Разово",1,IF($F35="Еженедельно",INT((MIN(Календарь!E$33,$L35)-$E35)/7)+1,(YEAR(MIN(Календарь!E$33,$L35))-YEAR($E35))*12+MONTH(MIN(Календарь!E$33,$L35))-MONTH($E35)+1-IF(DAY(MIN(Календарь!E$33,$L35))&lt;MIN(DAY($E35),DAY(EOMONTH(MIN(Календарь!E$33,$L35),0))),1,0))))-$M35)*$G35)</f>
        <v/>
      </c>
      <c r="S35" s="21" t="str">
        <f aca="false">IF(OR(K35&lt;&gt;"OK",NOT(ISNUMBER(Календарь!F$33))),"",MAX(0,IF(MIN(Календарь!F$33,$L35)&lt;$E35,0,IF($F35="Разово",1,IF($F35="Еженедельно",INT((MIN(Календарь!F$33,$L35)-$E35)/7)+1,(YEAR(MIN(Календарь!F$33,$L35))-YEAR($E35))*12+MONTH(MIN(Календарь!F$33,$L35))-MONTH($E35)+1-IF(DAY(MIN(Календарь!F$33,$L35))&lt;MIN(DAY($E35),DAY(EOMONTH(MIN(Календарь!F$33,$L35),0))),1,0))))-$M35)*$G35)</f>
        <v/>
      </c>
      <c r="T35" s="21" t="str">
        <f aca="false">IF(OR(K35&lt;&gt;"OK",NOT(ISNUMBER(Календарь!G$33))),"",MAX(0,IF(MIN(Календарь!G$33,$L35)&lt;$E35,0,IF($F35="Разово",1,IF($F35="Еженедельно",INT((MIN(Календарь!G$33,$L35)-$E35)/7)+1,(YEAR(MIN(Календарь!G$33,$L35))-YEAR($E35))*12+MONTH(MIN(Календарь!G$33,$L35))-MONTH($E35)+1-IF(DAY(MIN(Календарь!G$33,$L35))&lt;MIN(DAY($E35),DAY(EOMONTH(MIN(Календарь!G$33,$L35),0))),1,0))))-$M35)*$G35)</f>
        <v/>
      </c>
      <c r="U35" s="21" t="str">
        <f aca="false">IF(OR(K35&lt;&gt;"OK",NOT(ISNUMBER(Календарь!H$33))),"",MAX(0,IF(MIN(Календарь!H$33,$L35)&lt;$E35,0,IF($F35="Разово",1,IF($F35="Еженедельно",INT((MIN(Календарь!H$33,$L35)-$E35)/7)+1,(YEAR(MIN(Календарь!H$33,$L35))-YEAR($E35))*12+MONTH(MIN(Календарь!H$33,$L35))-MONTH($E35)+1-IF(DAY(MIN(Календарь!H$33,$L35))&lt;MIN(DAY($E35),DAY(EOMONTH(MIN(Календарь!H$33,$L35),0))),1,0))))-$M35)*$G35)</f>
        <v/>
      </c>
      <c r="V35" s="21" t="str">
        <f aca="false">IF(OR(K35&lt;&gt;"OK",NOT(ISNUMBER(Календарь!I$33))),"",MAX(0,IF(MIN(Календарь!I$33,$L35)&lt;$E35,0,IF($F35="Разово",1,IF($F35="Еженедельно",INT((MIN(Календарь!I$33,$L35)-$E35)/7)+1,(YEAR(MIN(Календарь!I$33,$L35))-YEAR($E35))*12+MONTH(MIN(Календарь!I$33,$L35))-MONTH($E35)+1-IF(DAY(MIN(Календарь!I$33,$L35))&lt;MIN(DAY($E35),DAY(EOMONTH(MIN(Календарь!I$33,$L35),0))),1,0))))-$M35)*$G35)</f>
        <v/>
      </c>
      <c r="W35" s="21" t="str">
        <f aca="false">IF(OR(K35&lt;&gt;"OK",NOT(ISNUMBER(Календарь!J$33))),"",MAX(0,IF(MIN(Календарь!J$33,$L35)&lt;$E35,0,IF($F35="Разово",1,IF($F35="Еженедельно",INT((MIN(Календарь!J$33,$L35)-$E35)/7)+1,(YEAR(MIN(Календарь!J$33,$L35))-YEAR($E35))*12+MONTH(MIN(Календарь!J$33,$L35))-MONTH($E35)+1-IF(DAY(MIN(Календарь!J$33,$L35))&lt;MIN(DAY($E35),DAY(EOMONTH(MIN(Календарь!J$33,$L35),0))),1,0))))-$M35)*$G35)</f>
        <v/>
      </c>
      <c r="X35" s="21" t="str">
        <f aca="false">IF(OR(K35&lt;&gt;"OK",NOT(ISNUMBER(Календарь!K$33))),"",MAX(0,IF(MIN(Календарь!K$33,$L35)&lt;$E35,0,IF($F35="Разово",1,IF($F35="Еженедельно",INT((MIN(Календарь!K$33,$L35)-$E35)/7)+1,(YEAR(MIN(Календарь!K$33,$L35))-YEAR($E35))*12+MONTH(MIN(Календарь!K$33,$L35))-MONTH($E35)+1-IF(DAY(MIN(Календарь!K$33,$L35))&lt;MIN(DAY($E35),DAY(EOMONTH(MIN(Календарь!K$33,$L35),0))),1,0))))-$M35)*$G35)</f>
        <v/>
      </c>
      <c r="Y35" s="21" t="str">
        <f aca="false">IF(OR(K35&lt;&gt;"OK",NOT(ISNUMBER(Календарь!L$33))),"",MAX(0,IF(MIN(Календарь!L$33,$L35)&lt;$E35,0,IF($F35="Разово",1,IF($F35="Еженедельно",INT((MIN(Календарь!L$33,$L35)-$E35)/7)+1,(YEAR(MIN(Календарь!L$33,$L35))-YEAR($E35))*12+MONTH(MIN(Календарь!L$33,$L35))-MONTH($E35)+1-IF(DAY(MIN(Календарь!L$33,$L35))&lt;MIN(DAY($E35),DAY(EOMONTH(MIN(Календарь!L$33,$L35),0))),1,0))))-$M35)*$G35)</f>
        <v/>
      </c>
      <c r="Z35" s="21" t="str">
        <f aca="false">IF(OR(K35&lt;&gt;"OK",NOT(ISNUMBER(Календарь!M$33))),"",MAX(0,IF(MIN(Календарь!M$33,$L35)&lt;$E35,0,IF($F35="Разово",1,IF($F35="Еженедельно",INT((MIN(Календарь!M$33,$L35)-$E35)/7)+1,(YEAR(MIN(Календарь!M$33,$L35))-YEAR($E35))*12+MONTH(MIN(Календарь!M$33,$L35))-MONTH($E35)+1-IF(DAY(MIN(Календарь!M$33,$L35))&lt;MIN(DAY($E35),DAY(EOMONTH(MIN(Календарь!M$33,$L35),0))),1,0))))-$M35)*$G35)</f>
        <v/>
      </c>
      <c r="AA35" s="21" t="str">
        <f aca="false">IF(OR(K35&lt;&gt;"OK",NOT(ISNUMBER(Календарь!N$33))),"",MAX(0,IF(MIN(Календарь!N$33,$L35)&lt;$E35,0,IF($F35="Разово",1,IF($F35="Еженедельно",INT((MIN(Календарь!N$33,$L35)-$E35)/7)+1,(YEAR(MIN(Календарь!N$33,$L35))-YEAR($E35))*12+MONTH(MIN(Календарь!N$33,$L35))-MONTH($E35)+1-IF(DAY(MIN(Календарь!N$33,$L35))&lt;MIN(DAY($E35),DAY(EOMONTH(MIN(Календарь!N$33,$L35),0))),1,0))))-$M35)*$G35)</f>
        <v/>
      </c>
    </row>
    <row r="36" customFormat="false" ht="22" hidden="false" customHeight="true" outlineLevel="0" collapsed="false">
      <c r="A36" s="6"/>
      <c r="B36" s="6"/>
      <c r="C36" s="6"/>
      <c r="D36" s="6"/>
      <c r="E36" s="5"/>
      <c r="F36" s="6"/>
      <c r="G36" s="7"/>
      <c r="H36" s="5"/>
      <c r="I36" s="6"/>
      <c r="J36" s="1"/>
      <c r="K36" s="19" t="str">
        <f aca="false">IF(COUNTA(A36:I36)=0,"",IF(OR(A36="",B36="",C36="",AND(D36&lt;&gt;"Приход",D36&lt;&gt;"Расход"),NOT(ISNUMBER(E36)),NOT(ISNUMBER(G36)),AND(F36&lt;&gt;"Разово",F36&lt;&gt;"Еженедельно",F36&lt;&gt;"Ежемесячно")),"Ошибка: поля или тип",IF(OR(E36&lt;&gt;INT(E36),E36&lt;36526,E36&gt;109574,G36&lt;0),"Ошибка: дата или сумма",IF(AND(H36&lt;&gt;"",NOT(ISNUMBER(H36))),"Ошибка: последний срок",IF(AND(ISNUMBER(H36),OR(H36&lt;E36,H36&lt;&gt;INT(H36))),"Ошибка: последний срок",IF(COUNTIFS($A$12:$A$111,A36)&lt;&gt;1,"Ошибка: повтор ID","OK"))))))</f>
        <v/>
      </c>
      <c r="L36" s="20" t="str">
        <f aca="false">IF(K36="OK",IF(H36="",DATE(2199,12,31),H36),"")</f>
        <v/>
      </c>
      <c r="M36" s="19" t="str">
        <f aca="false">IF(AND(K36="OK",ISNUMBER(Календарь!$C$6)),IF(MIN(Календарь!$C$6-1,$L36)&lt;$E36,0,IF($F36="Разово",1,IF($F36="Еженедельно",INT((MIN(Календарь!$C$6-1,$L36)-$E36)/7)+1,(YEAR(MIN(Календарь!$C$6-1,$L36))-YEAR($E36))*12+MONTH(MIN(Календарь!$C$6-1,$L36))-MONTH($E36)+1-IF(DAY(MIN(Календарь!$C$6-1,$L36))&lt;MIN(DAY($E36),DAY(EOMONTH(MIN(Календарь!$C$6-1,$L36),0))),1,0)))),"")</f>
        <v/>
      </c>
      <c r="N36" s="21" t="str">
        <f aca="false">IF(OR(K36&lt;&gt;"OK",NOT(ISNUMBER(Календарь!$L$5))),"",MAX(0,IF(MIN(Календарь!$L$5,$L36)&lt;$E36,0,IF($F36="Разово",1,IF($F36="Еженедельно",INT((MIN(Календарь!$L$5,$L36)-$E36)/7)+1,(YEAR(MIN(Календарь!$L$5,$L36))-YEAR($E36))*12+MONTH(MIN(Календарь!$L$5,$L36))-MONTH($E36)+1-IF(DAY(MIN(Календарь!$L$5,$L36))&lt;MIN(DAY($E36),DAY(EOMONTH(MIN(Календарь!$L$5,$L36),0))),1,0))))-$M36)*$G36)</f>
        <v/>
      </c>
      <c r="O36" s="21" t="str">
        <f aca="false">IF(OR(K36&lt;&gt;"OK",NOT(ISNUMBER(Календарь!$C$32-1))),"",MAX(0,IF(MIN(Календарь!$C$32-1,$L36)&lt;$E36,0,IF($F36="Разово",1,IF($F36="Еженедельно",INT((MIN(Календарь!$C$32-1,$L36)-$E36)/7)+1,(YEAR(MIN(Календарь!$C$32-1,$L36))-YEAR($E36))*12+MONTH(MIN(Календарь!$C$32-1,$L36))-MONTH($E36)+1-IF(DAY(MIN(Календарь!$C$32-1,$L36))&lt;MIN(DAY($E36),DAY(EOMONTH(MIN(Календарь!$C$32-1,$L36),0))),1,0))))-$M36)*$G36)</f>
        <v/>
      </c>
      <c r="P36" s="21" t="str">
        <f aca="false">IF(OR(K36&lt;&gt;"OK",NOT(ISNUMBER(Календарь!C$33))),"",MAX(0,IF(MIN(Календарь!C$33,$L36)&lt;$E36,0,IF($F36="Разово",1,IF($F36="Еженедельно",INT((MIN(Календарь!C$33,$L36)-$E36)/7)+1,(YEAR(MIN(Календарь!C$33,$L36))-YEAR($E36))*12+MONTH(MIN(Календарь!C$33,$L36))-MONTH($E36)+1-IF(DAY(MIN(Календарь!C$33,$L36))&lt;MIN(DAY($E36),DAY(EOMONTH(MIN(Календарь!C$33,$L36),0))),1,0))))-$M36)*$G36)</f>
        <v/>
      </c>
      <c r="Q36" s="21" t="str">
        <f aca="false">IF(OR(K36&lt;&gt;"OK",NOT(ISNUMBER(Календарь!D$33))),"",MAX(0,IF(MIN(Календарь!D$33,$L36)&lt;$E36,0,IF($F36="Разово",1,IF($F36="Еженедельно",INT((MIN(Календарь!D$33,$L36)-$E36)/7)+1,(YEAR(MIN(Календарь!D$33,$L36))-YEAR($E36))*12+MONTH(MIN(Календарь!D$33,$L36))-MONTH($E36)+1-IF(DAY(MIN(Календарь!D$33,$L36))&lt;MIN(DAY($E36),DAY(EOMONTH(MIN(Календарь!D$33,$L36),0))),1,0))))-$M36)*$G36)</f>
        <v/>
      </c>
      <c r="R36" s="21" t="str">
        <f aca="false">IF(OR(K36&lt;&gt;"OK",NOT(ISNUMBER(Календарь!E$33))),"",MAX(0,IF(MIN(Календарь!E$33,$L36)&lt;$E36,0,IF($F36="Разово",1,IF($F36="Еженедельно",INT((MIN(Календарь!E$33,$L36)-$E36)/7)+1,(YEAR(MIN(Календарь!E$33,$L36))-YEAR($E36))*12+MONTH(MIN(Календарь!E$33,$L36))-MONTH($E36)+1-IF(DAY(MIN(Календарь!E$33,$L36))&lt;MIN(DAY($E36),DAY(EOMONTH(MIN(Календарь!E$33,$L36),0))),1,0))))-$M36)*$G36)</f>
        <v/>
      </c>
      <c r="S36" s="21" t="str">
        <f aca="false">IF(OR(K36&lt;&gt;"OK",NOT(ISNUMBER(Календарь!F$33))),"",MAX(0,IF(MIN(Календарь!F$33,$L36)&lt;$E36,0,IF($F36="Разово",1,IF($F36="Еженедельно",INT((MIN(Календарь!F$33,$L36)-$E36)/7)+1,(YEAR(MIN(Календарь!F$33,$L36))-YEAR($E36))*12+MONTH(MIN(Календарь!F$33,$L36))-MONTH($E36)+1-IF(DAY(MIN(Календарь!F$33,$L36))&lt;MIN(DAY($E36),DAY(EOMONTH(MIN(Календарь!F$33,$L36),0))),1,0))))-$M36)*$G36)</f>
        <v/>
      </c>
      <c r="T36" s="21" t="str">
        <f aca="false">IF(OR(K36&lt;&gt;"OK",NOT(ISNUMBER(Календарь!G$33))),"",MAX(0,IF(MIN(Календарь!G$33,$L36)&lt;$E36,0,IF($F36="Разово",1,IF($F36="Еженедельно",INT((MIN(Календарь!G$33,$L36)-$E36)/7)+1,(YEAR(MIN(Календарь!G$33,$L36))-YEAR($E36))*12+MONTH(MIN(Календарь!G$33,$L36))-MONTH($E36)+1-IF(DAY(MIN(Календарь!G$33,$L36))&lt;MIN(DAY($E36),DAY(EOMONTH(MIN(Календарь!G$33,$L36),0))),1,0))))-$M36)*$G36)</f>
        <v/>
      </c>
      <c r="U36" s="21" t="str">
        <f aca="false">IF(OR(K36&lt;&gt;"OK",NOT(ISNUMBER(Календарь!H$33))),"",MAX(0,IF(MIN(Календарь!H$33,$L36)&lt;$E36,0,IF($F36="Разово",1,IF($F36="Еженедельно",INT((MIN(Календарь!H$33,$L36)-$E36)/7)+1,(YEAR(MIN(Календарь!H$33,$L36))-YEAR($E36))*12+MONTH(MIN(Календарь!H$33,$L36))-MONTH($E36)+1-IF(DAY(MIN(Календарь!H$33,$L36))&lt;MIN(DAY($E36),DAY(EOMONTH(MIN(Календарь!H$33,$L36),0))),1,0))))-$M36)*$G36)</f>
        <v/>
      </c>
      <c r="V36" s="21" t="str">
        <f aca="false">IF(OR(K36&lt;&gt;"OK",NOT(ISNUMBER(Календарь!I$33))),"",MAX(0,IF(MIN(Календарь!I$33,$L36)&lt;$E36,0,IF($F36="Разово",1,IF($F36="Еженедельно",INT((MIN(Календарь!I$33,$L36)-$E36)/7)+1,(YEAR(MIN(Календарь!I$33,$L36))-YEAR($E36))*12+MONTH(MIN(Календарь!I$33,$L36))-MONTH($E36)+1-IF(DAY(MIN(Календарь!I$33,$L36))&lt;MIN(DAY($E36),DAY(EOMONTH(MIN(Календарь!I$33,$L36),0))),1,0))))-$M36)*$G36)</f>
        <v/>
      </c>
      <c r="W36" s="21" t="str">
        <f aca="false">IF(OR(K36&lt;&gt;"OK",NOT(ISNUMBER(Календарь!J$33))),"",MAX(0,IF(MIN(Календарь!J$33,$L36)&lt;$E36,0,IF($F36="Разово",1,IF($F36="Еженедельно",INT((MIN(Календарь!J$33,$L36)-$E36)/7)+1,(YEAR(MIN(Календарь!J$33,$L36))-YEAR($E36))*12+MONTH(MIN(Календарь!J$33,$L36))-MONTH($E36)+1-IF(DAY(MIN(Календарь!J$33,$L36))&lt;MIN(DAY($E36),DAY(EOMONTH(MIN(Календарь!J$33,$L36),0))),1,0))))-$M36)*$G36)</f>
        <v/>
      </c>
      <c r="X36" s="21" t="str">
        <f aca="false">IF(OR(K36&lt;&gt;"OK",NOT(ISNUMBER(Календарь!K$33))),"",MAX(0,IF(MIN(Календарь!K$33,$L36)&lt;$E36,0,IF($F36="Разово",1,IF($F36="Еженедельно",INT((MIN(Календарь!K$33,$L36)-$E36)/7)+1,(YEAR(MIN(Календарь!K$33,$L36))-YEAR($E36))*12+MONTH(MIN(Календарь!K$33,$L36))-MONTH($E36)+1-IF(DAY(MIN(Календарь!K$33,$L36))&lt;MIN(DAY($E36),DAY(EOMONTH(MIN(Календарь!K$33,$L36),0))),1,0))))-$M36)*$G36)</f>
        <v/>
      </c>
      <c r="Y36" s="21" t="str">
        <f aca="false">IF(OR(K36&lt;&gt;"OK",NOT(ISNUMBER(Календарь!L$33))),"",MAX(0,IF(MIN(Календарь!L$33,$L36)&lt;$E36,0,IF($F36="Разово",1,IF($F36="Еженедельно",INT((MIN(Календарь!L$33,$L36)-$E36)/7)+1,(YEAR(MIN(Календарь!L$33,$L36))-YEAR($E36))*12+MONTH(MIN(Календарь!L$33,$L36))-MONTH($E36)+1-IF(DAY(MIN(Календарь!L$33,$L36))&lt;MIN(DAY($E36),DAY(EOMONTH(MIN(Календарь!L$33,$L36),0))),1,0))))-$M36)*$G36)</f>
        <v/>
      </c>
      <c r="Z36" s="21" t="str">
        <f aca="false">IF(OR(K36&lt;&gt;"OK",NOT(ISNUMBER(Календарь!M$33))),"",MAX(0,IF(MIN(Календарь!M$33,$L36)&lt;$E36,0,IF($F36="Разово",1,IF($F36="Еженедельно",INT((MIN(Календарь!M$33,$L36)-$E36)/7)+1,(YEAR(MIN(Календарь!M$33,$L36))-YEAR($E36))*12+MONTH(MIN(Календарь!M$33,$L36))-MONTH($E36)+1-IF(DAY(MIN(Календарь!M$33,$L36))&lt;MIN(DAY($E36),DAY(EOMONTH(MIN(Календарь!M$33,$L36),0))),1,0))))-$M36)*$G36)</f>
        <v/>
      </c>
      <c r="AA36" s="21" t="str">
        <f aca="false">IF(OR(K36&lt;&gt;"OK",NOT(ISNUMBER(Календарь!N$33))),"",MAX(0,IF(MIN(Календарь!N$33,$L36)&lt;$E36,0,IF($F36="Разово",1,IF($F36="Еженедельно",INT((MIN(Календарь!N$33,$L36)-$E36)/7)+1,(YEAR(MIN(Календарь!N$33,$L36))-YEAR($E36))*12+MONTH(MIN(Календарь!N$33,$L36))-MONTH($E36)+1-IF(DAY(MIN(Календарь!N$33,$L36))&lt;MIN(DAY($E36),DAY(EOMONTH(MIN(Календарь!N$33,$L36),0))),1,0))))-$M36)*$G36)</f>
        <v/>
      </c>
    </row>
    <row r="37" customFormat="false" ht="22" hidden="false" customHeight="true" outlineLevel="0" collapsed="false">
      <c r="A37" s="6"/>
      <c r="B37" s="6"/>
      <c r="C37" s="6"/>
      <c r="D37" s="6"/>
      <c r="E37" s="5"/>
      <c r="F37" s="6"/>
      <c r="G37" s="7"/>
      <c r="H37" s="5"/>
      <c r="I37" s="6"/>
      <c r="J37" s="1"/>
      <c r="K37" s="19" t="str">
        <f aca="false">IF(COUNTA(A37:I37)=0,"",IF(OR(A37="",B37="",C37="",AND(D37&lt;&gt;"Приход",D37&lt;&gt;"Расход"),NOT(ISNUMBER(E37)),NOT(ISNUMBER(G37)),AND(F37&lt;&gt;"Разово",F37&lt;&gt;"Еженедельно",F37&lt;&gt;"Ежемесячно")),"Ошибка: поля или тип",IF(OR(E37&lt;&gt;INT(E37),E37&lt;36526,E37&gt;109574,G37&lt;0),"Ошибка: дата или сумма",IF(AND(H37&lt;&gt;"",NOT(ISNUMBER(H37))),"Ошибка: последний срок",IF(AND(ISNUMBER(H37),OR(H37&lt;E37,H37&lt;&gt;INT(H37))),"Ошибка: последний срок",IF(COUNTIFS($A$12:$A$111,A37)&lt;&gt;1,"Ошибка: повтор ID","OK"))))))</f>
        <v/>
      </c>
      <c r="L37" s="20" t="str">
        <f aca="false">IF(K37="OK",IF(H37="",DATE(2199,12,31),H37),"")</f>
        <v/>
      </c>
      <c r="M37" s="19" t="str">
        <f aca="false">IF(AND(K37="OK",ISNUMBER(Календарь!$C$6)),IF(MIN(Календарь!$C$6-1,$L37)&lt;$E37,0,IF($F37="Разово",1,IF($F37="Еженедельно",INT((MIN(Календарь!$C$6-1,$L37)-$E37)/7)+1,(YEAR(MIN(Календарь!$C$6-1,$L37))-YEAR($E37))*12+MONTH(MIN(Календарь!$C$6-1,$L37))-MONTH($E37)+1-IF(DAY(MIN(Календарь!$C$6-1,$L37))&lt;MIN(DAY($E37),DAY(EOMONTH(MIN(Календарь!$C$6-1,$L37),0))),1,0)))),"")</f>
        <v/>
      </c>
      <c r="N37" s="21" t="str">
        <f aca="false">IF(OR(K37&lt;&gt;"OK",NOT(ISNUMBER(Календарь!$L$5))),"",MAX(0,IF(MIN(Календарь!$L$5,$L37)&lt;$E37,0,IF($F37="Разово",1,IF($F37="Еженедельно",INT((MIN(Календарь!$L$5,$L37)-$E37)/7)+1,(YEAR(MIN(Календарь!$L$5,$L37))-YEAR($E37))*12+MONTH(MIN(Календарь!$L$5,$L37))-MONTH($E37)+1-IF(DAY(MIN(Календарь!$L$5,$L37))&lt;MIN(DAY($E37),DAY(EOMONTH(MIN(Календарь!$L$5,$L37),0))),1,0))))-$M37)*$G37)</f>
        <v/>
      </c>
      <c r="O37" s="21" t="str">
        <f aca="false">IF(OR(K37&lt;&gt;"OK",NOT(ISNUMBER(Календарь!$C$32-1))),"",MAX(0,IF(MIN(Календарь!$C$32-1,$L37)&lt;$E37,0,IF($F37="Разово",1,IF($F37="Еженедельно",INT((MIN(Календарь!$C$32-1,$L37)-$E37)/7)+1,(YEAR(MIN(Календарь!$C$32-1,$L37))-YEAR($E37))*12+MONTH(MIN(Календарь!$C$32-1,$L37))-MONTH($E37)+1-IF(DAY(MIN(Календарь!$C$32-1,$L37))&lt;MIN(DAY($E37),DAY(EOMONTH(MIN(Календарь!$C$32-1,$L37),0))),1,0))))-$M37)*$G37)</f>
        <v/>
      </c>
      <c r="P37" s="21" t="str">
        <f aca="false">IF(OR(K37&lt;&gt;"OK",NOT(ISNUMBER(Календарь!C$33))),"",MAX(0,IF(MIN(Календарь!C$33,$L37)&lt;$E37,0,IF($F37="Разово",1,IF($F37="Еженедельно",INT((MIN(Календарь!C$33,$L37)-$E37)/7)+1,(YEAR(MIN(Календарь!C$33,$L37))-YEAR($E37))*12+MONTH(MIN(Календарь!C$33,$L37))-MONTH($E37)+1-IF(DAY(MIN(Календарь!C$33,$L37))&lt;MIN(DAY($E37),DAY(EOMONTH(MIN(Календарь!C$33,$L37),0))),1,0))))-$M37)*$G37)</f>
        <v/>
      </c>
      <c r="Q37" s="21" t="str">
        <f aca="false">IF(OR(K37&lt;&gt;"OK",NOT(ISNUMBER(Календарь!D$33))),"",MAX(0,IF(MIN(Календарь!D$33,$L37)&lt;$E37,0,IF($F37="Разово",1,IF($F37="Еженедельно",INT((MIN(Календарь!D$33,$L37)-$E37)/7)+1,(YEAR(MIN(Календарь!D$33,$L37))-YEAR($E37))*12+MONTH(MIN(Календарь!D$33,$L37))-MONTH($E37)+1-IF(DAY(MIN(Календарь!D$33,$L37))&lt;MIN(DAY($E37),DAY(EOMONTH(MIN(Календарь!D$33,$L37),0))),1,0))))-$M37)*$G37)</f>
        <v/>
      </c>
      <c r="R37" s="21" t="str">
        <f aca="false">IF(OR(K37&lt;&gt;"OK",NOT(ISNUMBER(Календарь!E$33))),"",MAX(0,IF(MIN(Календарь!E$33,$L37)&lt;$E37,0,IF($F37="Разово",1,IF($F37="Еженедельно",INT((MIN(Календарь!E$33,$L37)-$E37)/7)+1,(YEAR(MIN(Календарь!E$33,$L37))-YEAR($E37))*12+MONTH(MIN(Календарь!E$33,$L37))-MONTH($E37)+1-IF(DAY(MIN(Календарь!E$33,$L37))&lt;MIN(DAY($E37),DAY(EOMONTH(MIN(Календарь!E$33,$L37),0))),1,0))))-$M37)*$G37)</f>
        <v/>
      </c>
      <c r="S37" s="21" t="str">
        <f aca="false">IF(OR(K37&lt;&gt;"OK",NOT(ISNUMBER(Календарь!F$33))),"",MAX(0,IF(MIN(Календарь!F$33,$L37)&lt;$E37,0,IF($F37="Разово",1,IF($F37="Еженедельно",INT((MIN(Календарь!F$33,$L37)-$E37)/7)+1,(YEAR(MIN(Календарь!F$33,$L37))-YEAR($E37))*12+MONTH(MIN(Календарь!F$33,$L37))-MONTH($E37)+1-IF(DAY(MIN(Календарь!F$33,$L37))&lt;MIN(DAY($E37),DAY(EOMONTH(MIN(Календарь!F$33,$L37),0))),1,0))))-$M37)*$G37)</f>
        <v/>
      </c>
      <c r="T37" s="21" t="str">
        <f aca="false">IF(OR(K37&lt;&gt;"OK",NOT(ISNUMBER(Календарь!G$33))),"",MAX(0,IF(MIN(Календарь!G$33,$L37)&lt;$E37,0,IF($F37="Разово",1,IF($F37="Еженедельно",INT((MIN(Календарь!G$33,$L37)-$E37)/7)+1,(YEAR(MIN(Календарь!G$33,$L37))-YEAR($E37))*12+MONTH(MIN(Календарь!G$33,$L37))-MONTH($E37)+1-IF(DAY(MIN(Календарь!G$33,$L37))&lt;MIN(DAY($E37),DAY(EOMONTH(MIN(Календарь!G$33,$L37),0))),1,0))))-$M37)*$G37)</f>
        <v/>
      </c>
      <c r="U37" s="21" t="str">
        <f aca="false">IF(OR(K37&lt;&gt;"OK",NOT(ISNUMBER(Календарь!H$33))),"",MAX(0,IF(MIN(Календарь!H$33,$L37)&lt;$E37,0,IF($F37="Разово",1,IF($F37="Еженедельно",INT((MIN(Календарь!H$33,$L37)-$E37)/7)+1,(YEAR(MIN(Календарь!H$33,$L37))-YEAR($E37))*12+MONTH(MIN(Календарь!H$33,$L37))-MONTH($E37)+1-IF(DAY(MIN(Календарь!H$33,$L37))&lt;MIN(DAY($E37),DAY(EOMONTH(MIN(Календарь!H$33,$L37),0))),1,0))))-$M37)*$G37)</f>
        <v/>
      </c>
      <c r="V37" s="21" t="str">
        <f aca="false">IF(OR(K37&lt;&gt;"OK",NOT(ISNUMBER(Календарь!I$33))),"",MAX(0,IF(MIN(Календарь!I$33,$L37)&lt;$E37,0,IF($F37="Разово",1,IF($F37="Еженедельно",INT((MIN(Календарь!I$33,$L37)-$E37)/7)+1,(YEAR(MIN(Календарь!I$33,$L37))-YEAR($E37))*12+MONTH(MIN(Календарь!I$33,$L37))-MONTH($E37)+1-IF(DAY(MIN(Календарь!I$33,$L37))&lt;MIN(DAY($E37),DAY(EOMONTH(MIN(Календарь!I$33,$L37),0))),1,0))))-$M37)*$G37)</f>
        <v/>
      </c>
      <c r="W37" s="21" t="str">
        <f aca="false">IF(OR(K37&lt;&gt;"OK",NOT(ISNUMBER(Календарь!J$33))),"",MAX(0,IF(MIN(Календарь!J$33,$L37)&lt;$E37,0,IF($F37="Разово",1,IF($F37="Еженедельно",INT((MIN(Календарь!J$33,$L37)-$E37)/7)+1,(YEAR(MIN(Календарь!J$33,$L37))-YEAR($E37))*12+MONTH(MIN(Календарь!J$33,$L37))-MONTH($E37)+1-IF(DAY(MIN(Календарь!J$33,$L37))&lt;MIN(DAY($E37),DAY(EOMONTH(MIN(Календарь!J$33,$L37),0))),1,0))))-$M37)*$G37)</f>
        <v/>
      </c>
      <c r="X37" s="21" t="str">
        <f aca="false">IF(OR(K37&lt;&gt;"OK",NOT(ISNUMBER(Календарь!K$33))),"",MAX(0,IF(MIN(Календарь!K$33,$L37)&lt;$E37,0,IF($F37="Разово",1,IF($F37="Еженедельно",INT((MIN(Календарь!K$33,$L37)-$E37)/7)+1,(YEAR(MIN(Календарь!K$33,$L37))-YEAR($E37))*12+MONTH(MIN(Календарь!K$33,$L37))-MONTH($E37)+1-IF(DAY(MIN(Календарь!K$33,$L37))&lt;MIN(DAY($E37),DAY(EOMONTH(MIN(Календарь!K$33,$L37),0))),1,0))))-$M37)*$G37)</f>
        <v/>
      </c>
      <c r="Y37" s="21" t="str">
        <f aca="false">IF(OR(K37&lt;&gt;"OK",NOT(ISNUMBER(Календарь!L$33))),"",MAX(0,IF(MIN(Календарь!L$33,$L37)&lt;$E37,0,IF($F37="Разово",1,IF($F37="Еженедельно",INT((MIN(Календарь!L$33,$L37)-$E37)/7)+1,(YEAR(MIN(Календарь!L$33,$L37))-YEAR($E37))*12+MONTH(MIN(Календарь!L$33,$L37))-MONTH($E37)+1-IF(DAY(MIN(Календарь!L$33,$L37))&lt;MIN(DAY($E37),DAY(EOMONTH(MIN(Календарь!L$33,$L37),0))),1,0))))-$M37)*$G37)</f>
        <v/>
      </c>
      <c r="Z37" s="21" t="str">
        <f aca="false">IF(OR(K37&lt;&gt;"OK",NOT(ISNUMBER(Календарь!M$33))),"",MAX(0,IF(MIN(Календарь!M$33,$L37)&lt;$E37,0,IF($F37="Разово",1,IF($F37="Еженедельно",INT((MIN(Календарь!M$33,$L37)-$E37)/7)+1,(YEAR(MIN(Календарь!M$33,$L37))-YEAR($E37))*12+MONTH(MIN(Календарь!M$33,$L37))-MONTH($E37)+1-IF(DAY(MIN(Календарь!M$33,$L37))&lt;MIN(DAY($E37),DAY(EOMONTH(MIN(Календарь!M$33,$L37),0))),1,0))))-$M37)*$G37)</f>
        <v/>
      </c>
      <c r="AA37" s="21" t="str">
        <f aca="false">IF(OR(K37&lt;&gt;"OK",NOT(ISNUMBER(Календарь!N$33))),"",MAX(0,IF(MIN(Календарь!N$33,$L37)&lt;$E37,0,IF($F37="Разово",1,IF($F37="Еженедельно",INT((MIN(Календарь!N$33,$L37)-$E37)/7)+1,(YEAR(MIN(Календарь!N$33,$L37))-YEAR($E37))*12+MONTH(MIN(Календарь!N$33,$L37))-MONTH($E37)+1-IF(DAY(MIN(Календарь!N$33,$L37))&lt;MIN(DAY($E37),DAY(EOMONTH(MIN(Календарь!N$33,$L37),0))),1,0))))-$M37)*$G37)</f>
        <v/>
      </c>
    </row>
    <row r="38" customFormat="false" ht="22" hidden="false" customHeight="true" outlineLevel="0" collapsed="false">
      <c r="A38" s="6"/>
      <c r="B38" s="6"/>
      <c r="C38" s="6"/>
      <c r="D38" s="6"/>
      <c r="E38" s="5"/>
      <c r="F38" s="6"/>
      <c r="G38" s="7"/>
      <c r="H38" s="5"/>
      <c r="I38" s="6"/>
      <c r="J38" s="1"/>
      <c r="K38" s="19" t="str">
        <f aca="false">IF(COUNTA(A38:I38)=0,"",IF(OR(A38="",B38="",C38="",AND(D38&lt;&gt;"Приход",D38&lt;&gt;"Расход"),NOT(ISNUMBER(E38)),NOT(ISNUMBER(G38)),AND(F38&lt;&gt;"Разово",F38&lt;&gt;"Еженедельно",F38&lt;&gt;"Ежемесячно")),"Ошибка: поля или тип",IF(OR(E38&lt;&gt;INT(E38),E38&lt;36526,E38&gt;109574,G38&lt;0),"Ошибка: дата или сумма",IF(AND(H38&lt;&gt;"",NOT(ISNUMBER(H38))),"Ошибка: последний срок",IF(AND(ISNUMBER(H38),OR(H38&lt;E38,H38&lt;&gt;INT(H38))),"Ошибка: последний срок",IF(COUNTIFS($A$12:$A$111,A38)&lt;&gt;1,"Ошибка: повтор ID","OK"))))))</f>
        <v/>
      </c>
      <c r="L38" s="20" t="str">
        <f aca="false">IF(K38="OK",IF(H38="",DATE(2199,12,31),H38),"")</f>
        <v/>
      </c>
      <c r="M38" s="19" t="str">
        <f aca="false">IF(AND(K38="OK",ISNUMBER(Календарь!$C$6)),IF(MIN(Календарь!$C$6-1,$L38)&lt;$E38,0,IF($F38="Разово",1,IF($F38="Еженедельно",INT((MIN(Календарь!$C$6-1,$L38)-$E38)/7)+1,(YEAR(MIN(Календарь!$C$6-1,$L38))-YEAR($E38))*12+MONTH(MIN(Календарь!$C$6-1,$L38))-MONTH($E38)+1-IF(DAY(MIN(Календарь!$C$6-1,$L38))&lt;MIN(DAY($E38),DAY(EOMONTH(MIN(Календарь!$C$6-1,$L38),0))),1,0)))),"")</f>
        <v/>
      </c>
      <c r="N38" s="21" t="str">
        <f aca="false">IF(OR(K38&lt;&gt;"OK",NOT(ISNUMBER(Календарь!$L$5))),"",MAX(0,IF(MIN(Календарь!$L$5,$L38)&lt;$E38,0,IF($F38="Разово",1,IF($F38="Еженедельно",INT((MIN(Календарь!$L$5,$L38)-$E38)/7)+1,(YEAR(MIN(Календарь!$L$5,$L38))-YEAR($E38))*12+MONTH(MIN(Календарь!$L$5,$L38))-MONTH($E38)+1-IF(DAY(MIN(Календарь!$L$5,$L38))&lt;MIN(DAY($E38),DAY(EOMONTH(MIN(Календарь!$L$5,$L38),0))),1,0))))-$M38)*$G38)</f>
        <v/>
      </c>
      <c r="O38" s="21" t="str">
        <f aca="false">IF(OR(K38&lt;&gt;"OK",NOT(ISNUMBER(Календарь!$C$32-1))),"",MAX(0,IF(MIN(Календарь!$C$32-1,$L38)&lt;$E38,0,IF($F38="Разово",1,IF($F38="Еженедельно",INT((MIN(Календарь!$C$32-1,$L38)-$E38)/7)+1,(YEAR(MIN(Календарь!$C$32-1,$L38))-YEAR($E38))*12+MONTH(MIN(Календарь!$C$32-1,$L38))-MONTH($E38)+1-IF(DAY(MIN(Календарь!$C$32-1,$L38))&lt;MIN(DAY($E38),DAY(EOMONTH(MIN(Календарь!$C$32-1,$L38),0))),1,0))))-$M38)*$G38)</f>
        <v/>
      </c>
      <c r="P38" s="21" t="str">
        <f aca="false">IF(OR(K38&lt;&gt;"OK",NOT(ISNUMBER(Календарь!C$33))),"",MAX(0,IF(MIN(Календарь!C$33,$L38)&lt;$E38,0,IF($F38="Разово",1,IF($F38="Еженедельно",INT((MIN(Календарь!C$33,$L38)-$E38)/7)+1,(YEAR(MIN(Календарь!C$33,$L38))-YEAR($E38))*12+MONTH(MIN(Календарь!C$33,$L38))-MONTH($E38)+1-IF(DAY(MIN(Календарь!C$33,$L38))&lt;MIN(DAY($E38),DAY(EOMONTH(MIN(Календарь!C$33,$L38),0))),1,0))))-$M38)*$G38)</f>
        <v/>
      </c>
      <c r="Q38" s="21" t="str">
        <f aca="false">IF(OR(K38&lt;&gt;"OK",NOT(ISNUMBER(Календарь!D$33))),"",MAX(0,IF(MIN(Календарь!D$33,$L38)&lt;$E38,0,IF($F38="Разово",1,IF($F38="Еженедельно",INT((MIN(Календарь!D$33,$L38)-$E38)/7)+1,(YEAR(MIN(Календарь!D$33,$L38))-YEAR($E38))*12+MONTH(MIN(Календарь!D$33,$L38))-MONTH($E38)+1-IF(DAY(MIN(Календарь!D$33,$L38))&lt;MIN(DAY($E38),DAY(EOMONTH(MIN(Календарь!D$33,$L38),0))),1,0))))-$M38)*$G38)</f>
        <v/>
      </c>
      <c r="R38" s="21" t="str">
        <f aca="false">IF(OR(K38&lt;&gt;"OK",NOT(ISNUMBER(Календарь!E$33))),"",MAX(0,IF(MIN(Календарь!E$33,$L38)&lt;$E38,0,IF($F38="Разово",1,IF($F38="Еженедельно",INT((MIN(Календарь!E$33,$L38)-$E38)/7)+1,(YEAR(MIN(Календарь!E$33,$L38))-YEAR($E38))*12+MONTH(MIN(Календарь!E$33,$L38))-MONTH($E38)+1-IF(DAY(MIN(Календарь!E$33,$L38))&lt;MIN(DAY($E38),DAY(EOMONTH(MIN(Календарь!E$33,$L38),0))),1,0))))-$M38)*$G38)</f>
        <v/>
      </c>
      <c r="S38" s="21" t="str">
        <f aca="false">IF(OR(K38&lt;&gt;"OK",NOT(ISNUMBER(Календарь!F$33))),"",MAX(0,IF(MIN(Календарь!F$33,$L38)&lt;$E38,0,IF($F38="Разово",1,IF($F38="Еженедельно",INT((MIN(Календарь!F$33,$L38)-$E38)/7)+1,(YEAR(MIN(Календарь!F$33,$L38))-YEAR($E38))*12+MONTH(MIN(Календарь!F$33,$L38))-MONTH($E38)+1-IF(DAY(MIN(Календарь!F$33,$L38))&lt;MIN(DAY($E38),DAY(EOMONTH(MIN(Календарь!F$33,$L38),0))),1,0))))-$M38)*$G38)</f>
        <v/>
      </c>
      <c r="T38" s="21" t="str">
        <f aca="false">IF(OR(K38&lt;&gt;"OK",NOT(ISNUMBER(Календарь!G$33))),"",MAX(0,IF(MIN(Календарь!G$33,$L38)&lt;$E38,0,IF($F38="Разово",1,IF($F38="Еженедельно",INT((MIN(Календарь!G$33,$L38)-$E38)/7)+1,(YEAR(MIN(Календарь!G$33,$L38))-YEAR($E38))*12+MONTH(MIN(Календарь!G$33,$L38))-MONTH($E38)+1-IF(DAY(MIN(Календарь!G$33,$L38))&lt;MIN(DAY($E38),DAY(EOMONTH(MIN(Календарь!G$33,$L38),0))),1,0))))-$M38)*$G38)</f>
        <v/>
      </c>
      <c r="U38" s="21" t="str">
        <f aca="false">IF(OR(K38&lt;&gt;"OK",NOT(ISNUMBER(Календарь!H$33))),"",MAX(0,IF(MIN(Календарь!H$33,$L38)&lt;$E38,0,IF($F38="Разово",1,IF($F38="Еженедельно",INT((MIN(Календарь!H$33,$L38)-$E38)/7)+1,(YEAR(MIN(Календарь!H$33,$L38))-YEAR($E38))*12+MONTH(MIN(Календарь!H$33,$L38))-MONTH($E38)+1-IF(DAY(MIN(Календарь!H$33,$L38))&lt;MIN(DAY($E38),DAY(EOMONTH(MIN(Календарь!H$33,$L38),0))),1,0))))-$M38)*$G38)</f>
        <v/>
      </c>
      <c r="V38" s="21" t="str">
        <f aca="false">IF(OR(K38&lt;&gt;"OK",NOT(ISNUMBER(Календарь!I$33))),"",MAX(0,IF(MIN(Календарь!I$33,$L38)&lt;$E38,0,IF($F38="Разово",1,IF($F38="Еженедельно",INT((MIN(Календарь!I$33,$L38)-$E38)/7)+1,(YEAR(MIN(Календарь!I$33,$L38))-YEAR($E38))*12+MONTH(MIN(Календарь!I$33,$L38))-MONTH($E38)+1-IF(DAY(MIN(Календарь!I$33,$L38))&lt;MIN(DAY($E38),DAY(EOMONTH(MIN(Календарь!I$33,$L38),0))),1,0))))-$M38)*$G38)</f>
        <v/>
      </c>
      <c r="W38" s="21" t="str">
        <f aca="false">IF(OR(K38&lt;&gt;"OK",NOT(ISNUMBER(Календарь!J$33))),"",MAX(0,IF(MIN(Календарь!J$33,$L38)&lt;$E38,0,IF($F38="Разово",1,IF($F38="Еженедельно",INT((MIN(Календарь!J$33,$L38)-$E38)/7)+1,(YEAR(MIN(Календарь!J$33,$L38))-YEAR($E38))*12+MONTH(MIN(Календарь!J$33,$L38))-MONTH($E38)+1-IF(DAY(MIN(Календарь!J$33,$L38))&lt;MIN(DAY($E38),DAY(EOMONTH(MIN(Календарь!J$33,$L38),0))),1,0))))-$M38)*$G38)</f>
        <v/>
      </c>
      <c r="X38" s="21" t="str">
        <f aca="false">IF(OR(K38&lt;&gt;"OK",NOT(ISNUMBER(Календарь!K$33))),"",MAX(0,IF(MIN(Календарь!K$33,$L38)&lt;$E38,0,IF($F38="Разово",1,IF($F38="Еженедельно",INT((MIN(Календарь!K$33,$L38)-$E38)/7)+1,(YEAR(MIN(Календарь!K$33,$L38))-YEAR($E38))*12+MONTH(MIN(Календарь!K$33,$L38))-MONTH($E38)+1-IF(DAY(MIN(Календарь!K$33,$L38))&lt;MIN(DAY($E38),DAY(EOMONTH(MIN(Календарь!K$33,$L38),0))),1,0))))-$M38)*$G38)</f>
        <v/>
      </c>
      <c r="Y38" s="21" t="str">
        <f aca="false">IF(OR(K38&lt;&gt;"OK",NOT(ISNUMBER(Календарь!L$33))),"",MAX(0,IF(MIN(Календарь!L$33,$L38)&lt;$E38,0,IF($F38="Разово",1,IF($F38="Еженедельно",INT((MIN(Календарь!L$33,$L38)-$E38)/7)+1,(YEAR(MIN(Календарь!L$33,$L38))-YEAR($E38))*12+MONTH(MIN(Календарь!L$33,$L38))-MONTH($E38)+1-IF(DAY(MIN(Календарь!L$33,$L38))&lt;MIN(DAY($E38),DAY(EOMONTH(MIN(Календарь!L$33,$L38),0))),1,0))))-$M38)*$G38)</f>
        <v/>
      </c>
      <c r="Z38" s="21" t="str">
        <f aca="false">IF(OR(K38&lt;&gt;"OK",NOT(ISNUMBER(Календарь!M$33))),"",MAX(0,IF(MIN(Календарь!M$33,$L38)&lt;$E38,0,IF($F38="Разово",1,IF($F38="Еженедельно",INT((MIN(Календарь!M$33,$L38)-$E38)/7)+1,(YEAR(MIN(Календарь!M$33,$L38))-YEAR($E38))*12+MONTH(MIN(Календарь!M$33,$L38))-MONTH($E38)+1-IF(DAY(MIN(Календарь!M$33,$L38))&lt;MIN(DAY($E38),DAY(EOMONTH(MIN(Календарь!M$33,$L38),0))),1,0))))-$M38)*$G38)</f>
        <v/>
      </c>
      <c r="AA38" s="21" t="str">
        <f aca="false">IF(OR(K38&lt;&gt;"OK",NOT(ISNUMBER(Календарь!N$33))),"",MAX(0,IF(MIN(Календарь!N$33,$L38)&lt;$E38,0,IF($F38="Разово",1,IF($F38="Еженедельно",INT((MIN(Календарь!N$33,$L38)-$E38)/7)+1,(YEAR(MIN(Календарь!N$33,$L38))-YEAR($E38))*12+MONTH(MIN(Календарь!N$33,$L38))-MONTH($E38)+1-IF(DAY(MIN(Календарь!N$33,$L38))&lt;MIN(DAY($E38),DAY(EOMONTH(MIN(Календарь!N$33,$L38),0))),1,0))))-$M38)*$G38)</f>
        <v/>
      </c>
    </row>
    <row r="39" customFormat="false" ht="22" hidden="false" customHeight="true" outlineLevel="0" collapsed="false">
      <c r="A39" s="6"/>
      <c r="B39" s="6"/>
      <c r="C39" s="6"/>
      <c r="D39" s="6"/>
      <c r="E39" s="5"/>
      <c r="F39" s="6"/>
      <c r="G39" s="7"/>
      <c r="H39" s="5"/>
      <c r="I39" s="6"/>
      <c r="J39" s="1"/>
      <c r="K39" s="19" t="str">
        <f aca="false">IF(COUNTA(A39:I39)=0,"",IF(OR(A39="",B39="",C39="",AND(D39&lt;&gt;"Приход",D39&lt;&gt;"Расход"),NOT(ISNUMBER(E39)),NOT(ISNUMBER(G39)),AND(F39&lt;&gt;"Разово",F39&lt;&gt;"Еженедельно",F39&lt;&gt;"Ежемесячно")),"Ошибка: поля или тип",IF(OR(E39&lt;&gt;INT(E39),E39&lt;36526,E39&gt;109574,G39&lt;0),"Ошибка: дата или сумма",IF(AND(H39&lt;&gt;"",NOT(ISNUMBER(H39))),"Ошибка: последний срок",IF(AND(ISNUMBER(H39),OR(H39&lt;E39,H39&lt;&gt;INT(H39))),"Ошибка: последний срок",IF(COUNTIFS($A$12:$A$111,A39)&lt;&gt;1,"Ошибка: повтор ID","OK"))))))</f>
        <v/>
      </c>
      <c r="L39" s="20" t="str">
        <f aca="false">IF(K39="OK",IF(H39="",DATE(2199,12,31),H39),"")</f>
        <v/>
      </c>
      <c r="M39" s="19" t="str">
        <f aca="false">IF(AND(K39="OK",ISNUMBER(Календарь!$C$6)),IF(MIN(Календарь!$C$6-1,$L39)&lt;$E39,0,IF($F39="Разово",1,IF($F39="Еженедельно",INT((MIN(Календарь!$C$6-1,$L39)-$E39)/7)+1,(YEAR(MIN(Календарь!$C$6-1,$L39))-YEAR($E39))*12+MONTH(MIN(Календарь!$C$6-1,$L39))-MONTH($E39)+1-IF(DAY(MIN(Календарь!$C$6-1,$L39))&lt;MIN(DAY($E39),DAY(EOMONTH(MIN(Календарь!$C$6-1,$L39),0))),1,0)))),"")</f>
        <v/>
      </c>
      <c r="N39" s="21" t="str">
        <f aca="false">IF(OR(K39&lt;&gt;"OK",NOT(ISNUMBER(Календарь!$L$5))),"",MAX(0,IF(MIN(Календарь!$L$5,$L39)&lt;$E39,0,IF($F39="Разово",1,IF($F39="Еженедельно",INT((MIN(Календарь!$L$5,$L39)-$E39)/7)+1,(YEAR(MIN(Календарь!$L$5,$L39))-YEAR($E39))*12+MONTH(MIN(Календарь!$L$5,$L39))-MONTH($E39)+1-IF(DAY(MIN(Календарь!$L$5,$L39))&lt;MIN(DAY($E39),DAY(EOMONTH(MIN(Календарь!$L$5,$L39),0))),1,0))))-$M39)*$G39)</f>
        <v/>
      </c>
      <c r="O39" s="21" t="str">
        <f aca="false">IF(OR(K39&lt;&gt;"OK",NOT(ISNUMBER(Календарь!$C$32-1))),"",MAX(0,IF(MIN(Календарь!$C$32-1,$L39)&lt;$E39,0,IF($F39="Разово",1,IF($F39="Еженедельно",INT((MIN(Календарь!$C$32-1,$L39)-$E39)/7)+1,(YEAR(MIN(Календарь!$C$32-1,$L39))-YEAR($E39))*12+MONTH(MIN(Календарь!$C$32-1,$L39))-MONTH($E39)+1-IF(DAY(MIN(Календарь!$C$32-1,$L39))&lt;MIN(DAY($E39),DAY(EOMONTH(MIN(Календарь!$C$32-1,$L39),0))),1,0))))-$M39)*$G39)</f>
        <v/>
      </c>
      <c r="P39" s="21" t="str">
        <f aca="false">IF(OR(K39&lt;&gt;"OK",NOT(ISNUMBER(Календарь!C$33))),"",MAX(0,IF(MIN(Календарь!C$33,$L39)&lt;$E39,0,IF($F39="Разово",1,IF($F39="Еженедельно",INT((MIN(Календарь!C$33,$L39)-$E39)/7)+1,(YEAR(MIN(Календарь!C$33,$L39))-YEAR($E39))*12+MONTH(MIN(Календарь!C$33,$L39))-MONTH($E39)+1-IF(DAY(MIN(Календарь!C$33,$L39))&lt;MIN(DAY($E39),DAY(EOMONTH(MIN(Календарь!C$33,$L39),0))),1,0))))-$M39)*$G39)</f>
        <v/>
      </c>
      <c r="Q39" s="21" t="str">
        <f aca="false">IF(OR(K39&lt;&gt;"OK",NOT(ISNUMBER(Календарь!D$33))),"",MAX(0,IF(MIN(Календарь!D$33,$L39)&lt;$E39,0,IF($F39="Разово",1,IF($F39="Еженедельно",INT((MIN(Календарь!D$33,$L39)-$E39)/7)+1,(YEAR(MIN(Календарь!D$33,$L39))-YEAR($E39))*12+MONTH(MIN(Календарь!D$33,$L39))-MONTH($E39)+1-IF(DAY(MIN(Календарь!D$33,$L39))&lt;MIN(DAY($E39),DAY(EOMONTH(MIN(Календарь!D$33,$L39),0))),1,0))))-$M39)*$G39)</f>
        <v/>
      </c>
      <c r="R39" s="21" t="str">
        <f aca="false">IF(OR(K39&lt;&gt;"OK",NOT(ISNUMBER(Календарь!E$33))),"",MAX(0,IF(MIN(Календарь!E$33,$L39)&lt;$E39,0,IF($F39="Разово",1,IF($F39="Еженедельно",INT((MIN(Календарь!E$33,$L39)-$E39)/7)+1,(YEAR(MIN(Календарь!E$33,$L39))-YEAR($E39))*12+MONTH(MIN(Календарь!E$33,$L39))-MONTH($E39)+1-IF(DAY(MIN(Календарь!E$33,$L39))&lt;MIN(DAY($E39),DAY(EOMONTH(MIN(Календарь!E$33,$L39),0))),1,0))))-$M39)*$G39)</f>
        <v/>
      </c>
      <c r="S39" s="21" t="str">
        <f aca="false">IF(OR(K39&lt;&gt;"OK",NOT(ISNUMBER(Календарь!F$33))),"",MAX(0,IF(MIN(Календарь!F$33,$L39)&lt;$E39,0,IF($F39="Разово",1,IF($F39="Еженедельно",INT((MIN(Календарь!F$33,$L39)-$E39)/7)+1,(YEAR(MIN(Календарь!F$33,$L39))-YEAR($E39))*12+MONTH(MIN(Календарь!F$33,$L39))-MONTH($E39)+1-IF(DAY(MIN(Календарь!F$33,$L39))&lt;MIN(DAY($E39),DAY(EOMONTH(MIN(Календарь!F$33,$L39),0))),1,0))))-$M39)*$G39)</f>
        <v/>
      </c>
      <c r="T39" s="21" t="str">
        <f aca="false">IF(OR(K39&lt;&gt;"OK",NOT(ISNUMBER(Календарь!G$33))),"",MAX(0,IF(MIN(Календарь!G$33,$L39)&lt;$E39,0,IF($F39="Разово",1,IF($F39="Еженедельно",INT((MIN(Календарь!G$33,$L39)-$E39)/7)+1,(YEAR(MIN(Календарь!G$33,$L39))-YEAR($E39))*12+MONTH(MIN(Календарь!G$33,$L39))-MONTH($E39)+1-IF(DAY(MIN(Календарь!G$33,$L39))&lt;MIN(DAY($E39),DAY(EOMONTH(MIN(Календарь!G$33,$L39),0))),1,0))))-$M39)*$G39)</f>
        <v/>
      </c>
      <c r="U39" s="21" t="str">
        <f aca="false">IF(OR(K39&lt;&gt;"OK",NOT(ISNUMBER(Календарь!H$33))),"",MAX(0,IF(MIN(Календарь!H$33,$L39)&lt;$E39,0,IF($F39="Разово",1,IF($F39="Еженедельно",INT((MIN(Календарь!H$33,$L39)-$E39)/7)+1,(YEAR(MIN(Календарь!H$33,$L39))-YEAR($E39))*12+MONTH(MIN(Календарь!H$33,$L39))-MONTH($E39)+1-IF(DAY(MIN(Календарь!H$33,$L39))&lt;MIN(DAY($E39),DAY(EOMONTH(MIN(Календарь!H$33,$L39),0))),1,0))))-$M39)*$G39)</f>
        <v/>
      </c>
      <c r="V39" s="21" t="str">
        <f aca="false">IF(OR(K39&lt;&gt;"OK",NOT(ISNUMBER(Календарь!I$33))),"",MAX(0,IF(MIN(Календарь!I$33,$L39)&lt;$E39,0,IF($F39="Разово",1,IF($F39="Еженедельно",INT((MIN(Календарь!I$33,$L39)-$E39)/7)+1,(YEAR(MIN(Календарь!I$33,$L39))-YEAR($E39))*12+MONTH(MIN(Календарь!I$33,$L39))-MONTH($E39)+1-IF(DAY(MIN(Календарь!I$33,$L39))&lt;MIN(DAY($E39),DAY(EOMONTH(MIN(Календарь!I$33,$L39),0))),1,0))))-$M39)*$G39)</f>
        <v/>
      </c>
      <c r="W39" s="21" t="str">
        <f aca="false">IF(OR(K39&lt;&gt;"OK",NOT(ISNUMBER(Календарь!J$33))),"",MAX(0,IF(MIN(Календарь!J$33,$L39)&lt;$E39,0,IF($F39="Разово",1,IF($F39="Еженедельно",INT((MIN(Календарь!J$33,$L39)-$E39)/7)+1,(YEAR(MIN(Календарь!J$33,$L39))-YEAR($E39))*12+MONTH(MIN(Календарь!J$33,$L39))-MONTH($E39)+1-IF(DAY(MIN(Календарь!J$33,$L39))&lt;MIN(DAY($E39),DAY(EOMONTH(MIN(Календарь!J$33,$L39),0))),1,0))))-$M39)*$G39)</f>
        <v/>
      </c>
      <c r="X39" s="21" t="str">
        <f aca="false">IF(OR(K39&lt;&gt;"OK",NOT(ISNUMBER(Календарь!K$33))),"",MAX(0,IF(MIN(Календарь!K$33,$L39)&lt;$E39,0,IF($F39="Разово",1,IF($F39="Еженедельно",INT((MIN(Календарь!K$33,$L39)-$E39)/7)+1,(YEAR(MIN(Календарь!K$33,$L39))-YEAR($E39))*12+MONTH(MIN(Календарь!K$33,$L39))-MONTH($E39)+1-IF(DAY(MIN(Календарь!K$33,$L39))&lt;MIN(DAY($E39),DAY(EOMONTH(MIN(Календарь!K$33,$L39),0))),1,0))))-$M39)*$G39)</f>
        <v/>
      </c>
      <c r="Y39" s="21" t="str">
        <f aca="false">IF(OR(K39&lt;&gt;"OK",NOT(ISNUMBER(Календарь!L$33))),"",MAX(0,IF(MIN(Календарь!L$33,$L39)&lt;$E39,0,IF($F39="Разово",1,IF($F39="Еженедельно",INT((MIN(Календарь!L$33,$L39)-$E39)/7)+1,(YEAR(MIN(Календарь!L$33,$L39))-YEAR($E39))*12+MONTH(MIN(Календарь!L$33,$L39))-MONTH($E39)+1-IF(DAY(MIN(Календарь!L$33,$L39))&lt;MIN(DAY($E39),DAY(EOMONTH(MIN(Календарь!L$33,$L39),0))),1,0))))-$M39)*$G39)</f>
        <v/>
      </c>
      <c r="Z39" s="21" t="str">
        <f aca="false">IF(OR(K39&lt;&gt;"OK",NOT(ISNUMBER(Календарь!M$33))),"",MAX(0,IF(MIN(Календарь!M$33,$L39)&lt;$E39,0,IF($F39="Разово",1,IF($F39="Еженедельно",INT((MIN(Календарь!M$33,$L39)-$E39)/7)+1,(YEAR(MIN(Календарь!M$33,$L39))-YEAR($E39))*12+MONTH(MIN(Календарь!M$33,$L39))-MONTH($E39)+1-IF(DAY(MIN(Календарь!M$33,$L39))&lt;MIN(DAY($E39),DAY(EOMONTH(MIN(Календарь!M$33,$L39),0))),1,0))))-$M39)*$G39)</f>
        <v/>
      </c>
      <c r="AA39" s="21" t="str">
        <f aca="false">IF(OR(K39&lt;&gt;"OK",NOT(ISNUMBER(Календарь!N$33))),"",MAX(0,IF(MIN(Календарь!N$33,$L39)&lt;$E39,0,IF($F39="Разово",1,IF($F39="Еженедельно",INT((MIN(Календарь!N$33,$L39)-$E39)/7)+1,(YEAR(MIN(Календарь!N$33,$L39))-YEAR($E39))*12+MONTH(MIN(Календарь!N$33,$L39))-MONTH($E39)+1-IF(DAY(MIN(Календарь!N$33,$L39))&lt;MIN(DAY($E39),DAY(EOMONTH(MIN(Календарь!N$33,$L39),0))),1,0))))-$M39)*$G39)</f>
        <v/>
      </c>
    </row>
    <row r="40" customFormat="false" ht="22" hidden="false" customHeight="true" outlineLevel="0" collapsed="false">
      <c r="A40" s="6"/>
      <c r="B40" s="6"/>
      <c r="C40" s="6"/>
      <c r="D40" s="6"/>
      <c r="E40" s="5"/>
      <c r="F40" s="6"/>
      <c r="G40" s="7"/>
      <c r="H40" s="5"/>
      <c r="I40" s="6"/>
      <c r="J40" s="1"/>
      <c r="K40" s="19" t="str">
        <f aca="false">IF(COUNTA(A40:I40)=0,"",IF(OR(A40="",B40="",C40="",AND(D40&lt;&gt;"Приход",D40&lt;&gt;"Расход"),NOT(ISNUMBER(E40)),NOT(ISNUMBER(G40)),AND(F40&lt;&gt;"Разово",F40&lt;&gt;"Еженедельно",F40&lt;&gt;"Ежемесячно")),"Ошибка: поля или тип",IF(OR(E40&lt;&gt;INT(E40),E40&lt;36526,E40&gt;109574,G40&lt;0),"Ошибка: дата или сумма",IF(AND(H40&lt;&gt;"",NOT(ISNUMBER(H40))),"Ошибка: последний срок",IF(AND(ISNUMBER(H40),OR(H40&lt;E40,H40&lt;&gt;INT(H40))),"Ошибка: последний срок",IF(COUNTIFS($A$12:$A$111,A40)&lt;&gt;1,"Ошибка: повтор ID","OK"))))))</f>
        <v/>
      </c>
      <c r="L40" s="20" t="str">
        <f aca="false">IF(K40="OK",IF(H40="",DATE(2199,12,31),H40),"")</f>
        <v/>
      </c>
      <c r="M40" s="19" t="str">
        <f aca="false">IF(AND(K40="OK",ISNUMBER(Календарь!$C$6)),IF(MIN(Календарь!$C$6-1,$L40)&lt;$E40,0,IF($F40="Разово",1,IF($F40="Еженедельно",INT((MIN(Календарь!$C$6-1,$L40)-$E40)/7)+1,(YEAR(MIN(Календарь!$C$6-1,$L40))-YEAR($E40))*12+MONTH(MIN(Календарь!$C$6-1,$L40))-MONTH($E40)+1-IF(DAY(MIN(Календарь!$C$6-1,$L40))&lt;MIN(DAY($E40),DAY(EOMONTH(MIN(Календарь!$C$6-1,$L40),0))),1,0)))),"")</f>
        <v/>
      </c>
      <c r="N40" s="21" t="str">
        <f aca="false">IF(OR(K40&lt;&gt;"OK",NOT(ISNUMBER(Календарь!$L$5))),"",MAX(0,IF(MIN(Календарь!$L$5,$L40)&lt;$E40,0,IF($F40="Разово",1,IF($F40="Еженедельно",INT((MIN(Календарь!$L$5,$L40)-$E40)/7)+1,(YEAR(MIN(Календарь!$L$5,$L40))-YEAR($E40))*12+MONTH(MIN(Календарь!$L$5,$L40))-MONTH($E40)+1-IF(DAY(MIN(Календарь!$L$5,$L40))&lt;MIN(DAY($E40),DAY(EOMONTH(MIN(Календарь!$L$5,$L40),0))),1,0))))-$M40)*$G40)</f>
        <v/>
      </c>
      <c r="O40" s="21" t="str">
        <f aca="false">IF(OR(K40&lt;&gt;"OK",NOT(ISNUMBER(Календарь!$C$32-1))),"",MAX(0,IF(MIN(Календарь!$C$32-1,$L40)&lt;$E40,0,IF($F40="Разово",1,IF($F40="Еженедельно",INT((MIN(Календарь!$C$32-1,$L40)-$E40)/7)+1,(YEAR(MIN(Календарь!$C$32-1,$L40))-YEAR($E40))*12+MONTH(MIN(Календарь!$C$32-1,$L40))-MONTH($E40)+1-IF(DAY(MIN(Календарь!$C$32-1,$L40))&lt;MIN(DAY($E40),DAY(EOMONTH(MIN(Календарь!$C$32-1,$L40),0))),1,0))))-$M40)*$G40)</f>
        <v/>
      </c>
      <c r="P40" s="21" t="str">
        <f aca="false">IF(OR(K40&lt;&gt;"OK",NOT(ISNUMBER(Календарь!C$33))),"",MAX(0,IF(MIN(Календарь!C$33,$L40)&lt;$E40,0,IF($F40="Разово",1,IF($F40="Еженедельно",INT((MIN(Календарь!C$33,$L40)-$E40)/7)+1,(YEAR(MIN(Календарь!C$33,$L40))-YEAR($E40))*12+MONTH(MIN(Календарь!C$33,$L40))-MONTH($E40)+1-IF(DAY(MIN(Календарь!C$33,$L40))&lt;MIN(DAY($E40),DAY(EOMONTH(MIN(Календарь!C$33,$L40),0))),1,0))))-$M40)*$G40)</f>
        <v/>
      </c>
      <c r="Q40" s="21" t="str">
        <f aca="false">IF(OR(K40&lt;&gt;"OK",NOT(ISNUMBER(Календарь!D$33))),"",MAX(0,IF(MIN(Календарь!D$33,$L40)&lt;$E40,0,IF($F40="Разово",1,IF($F40="Еженедельно",INT((MIN(Календарь!D$33,$L40)-$E40)/7)+1,(YEAR(MIN(Календарь!D$33,$L40))-YEAR($E40))*12+MONTH(MIN(Календарь!D$33,$L40))-MONTH($E40)+1-IF(DAY(MIN(Календарь!D$33,$L40))&lt;MIN(DAY($E40),DAY(EOMONTH(MIN(Календарь!D$33,$L40),0))),1,0))))-$M40)*$G40)</f>
        <v/>
      </c>
      <c r="R40" s="21" t="str">
        <f aca="false">IF(OR(K40&lt;&gt;"OK",NOT(ISNUMBER(Календарь!E$33))),"",MAX(0,IF(MIN(Календарь!E$33,$L40)&lt;$E40,0,IF($F40="Разово",1,IF($F40="Еженедельно",INT((MIN(Календарь!E$33,$L40)-$E40)/7)+1,(YEAR(MIN(Календарь!E$33,$L40))-YEAR($E40))*12+MONTH(MIN(Календарь!E$33,$L40))-MONTH($E40)+1-IF(DAY(MIN(Календарь!E$33,$L40))&lt;MIN(DAY($E40),DAY(EOMONTH(MIN(Календарь!E$33,$L40),0))),1,0))))-$M40)*$G40)</f>
        <v/>
      </c>
      <c r="S40" s="21" t="str">
        <f aca="false">IF(OR(K40&lt;&gt;"OK",NOT(ISNUMBER(Календарь!F$33))),"",MAX(0,IF(MIN(Календарь!F$33,$L40)&lt;$E40,0,IF($F40="Разово",1,IF($F40="Еженедельно",INT((MIN(Календарь!F$33,$L40)-$E40)/7)+1,(YEAR(MIN(Календарь!F$33,$L40))-YEAR($E40))*12+MONTH(MIN(Календарь!F$33,$L40))-MONTH($E40)+1-IF(DAY(MIN(Календарь!F$33,$L40))&lt;MIN(DAY($E40),DAY(EOMONTH(MIN(Календарь!F$33,$L40),0))),1,0))))-$M40)*$G40)</f>
        <v/>
      </c>
      <c r="T40" s="21" t="str">
        <f aca="false">IF(OR(K40&lt;&gt;"OK",NOT(ISNUMBER(Календарь!G$33))),"",MAX(0,IF(MIN(Календарь!G$33,$L40)&lt;$E40,0,IF($F40="Разово",1,IF($F40="Еженедельно",INT((MIN(Календарь!G$33,$L40)-$E40)/7)+1,(YEAR(MIN(Календарь!G$33,$L40))-YEAR($E40))*12+MONTH(MIN(Календарь!G$33,$L40))-MONTH($E40)+1-IF(DAY(MIN(Календарь!G$33,$L40))&lt;MIN(DAY($E40),DAY(EOMONTH(MIN(Календарь!G$33,$L40),0))),1,0))))-$M40)*$G40)</f>
        <v/>
      </c>
      <c r="U40" s="21" t="str">
        <f aca="false">IF(OR(K40&lt;&gt;"OK",NOT(ISNUMBER(Календарь!H$33))),"",MAX(0,IF(MIN(Календарь!H$33,$L40)&lt;$E40,0,IF($F40="Разово",1,IF($F40="Еженедельно",INT((MIN(Календарь!H$33,$L40)-$E40)/7)+1,(YEAR(MIN(Календарь!H$33,$L40))-YEAR($E40))*12+MONTH(MIN(Календарь!H$33,$L40))-MONTH($E40)+1-IF(DAY(MIN(Календарь!H$33,$L40))&lt;MIN(DAY($E40),DAY(EOMONTH(MIN(Календарь!H$33,$L40),0))),1,0))))-$M40)*$G40)</f>
        <v/>
      </c>
      <c r="V40" s="21" t="str">
        <f aca="false">IF(OR(K40&lt;&gt;"OK",NOT(ISNUMBER(Календарь!I$33))),"",MAX(0,IF(MIN(Календарь!I$33,$L40)&lt;$E40,0,IF($F40="Разово",1,IF($F40="Еженедельно",INT((MIN(Календарь!I$33,$L40)-$E40)/7)+1,(YEAR(MIN(Календарь!I$33,$L40))-YEAR($E40))*12+MONTH(MIN(Календарь!I$33,$L40))-MONTH($E40)+1-IF(DAY(MIN(Календарь!I$33,$L40))&lt;MIN(DAY($E40),DAY(EOMONTH(MIN(Календарь!I$33,$L40),0))),1,0))))-$M40)*$G40)</f>
        <v/>
      </c>
      <c r="W40" s="21" t="str">
        <f aca="false">IF(OR(K40&lt;&gt;"OK",NOT(ISNUMBER(Календарь!J$33))),"",MAX(0,IF(MIN(Календарь!J$33,$L40)&lt;$E40,0,IF($F40="Разово",1,IF($F40="Еженедельно",INT((MIN(Календарь!J$33,$L40)-$E40)/7)+1,(YEAR(MIN(Календарь!J$33,$L40))-YEAR($E40))*12+MONTH(MIN(Календарь!J$33,$L40))-MONTH($E40)+1-IF(DAY(MIN(Календарь!J$33,$L40))&lt;MIN(DAY($E40),DAY(EOMONTH(MIN(Календарь!J$33,$L40),0))),1,0))))-$M40)*$G40)</f>
        <v/>
      </c>
      <c r="X40" s="21" t="str">
        <f aca="false">IF(OR(K40&lt;&gt;"OK",NOT(ISNUMBER(Календарь!K$33))),"",MAX(0,IF(MIN(Календарь!K$33,$L40)&lt;$E40,0,IF($F40="Разово",1,IF($F40="Еженедельно",INT((MIN(Календарь!K$33,$L40)-$E40)/7)+1,(YEAR(MIN(Календарь!K$33,$L40))-YEAR($E40))*12+MONTH(MIN(Календарь!K$33,$L40))-MONTH($E40)+1-IF(DAY(MIN(Календарь!K$33,$L40))&lt;MIN(DAY($E40),DAY(EOMONTH(MIN(Календарь!K$33,$L40),0))),1,0))))-$M40)*$G40)</f>
        <v/>
      </c>
      <c r="Y40" s="21" t="str">
        <f aca="false">IF(OR(K40&lt;&gt;"OK",NOT(ISNUMBER(Календарь!L$33))),"",MAX(0,IF(MIN(Календарь!L$33,$L40)&lt;$E40,0,IF($F40="Разово",1,IF($F40="Еженедельно",INT((MIN(Календарь!L$33,$L40)-$E40)/7)+1,(YEAR(MIN(Календарь!L$33,$L40))-YEAR($E40))*12+MONTH(MIN(Календарь!L$33,$L40))-MONTH($E40)+1-IF(DAY(MIN(Календарь!L$33,$L40))&lt;MIN(DAY($E40),DAY(EOMONTH(MIN(Календарь!L$33,$L40),0))),1,0))))-$M40)*$G40)</f>
        <v/>
      </c>
      <c r="Z40" s="21" t="str">
        <f aca="false">IF(OR(K40&lt;&gt;"OK",NOT(ISNUMBER(Календарь!M$33))),"",MAX(0,IF(MIN(Календарь!M$33,$L40)&lt;$E40,0,IF($F40="Разово",1,IF($F40="Еженедельно",INT((MIN(Календарь!M$33,$L40)-$E40)/7)+1,(YEAR(MIN(Календарь!M$33,$L40))-YEAR($E40))*12+MONTH(MIN(Календарь!M$33,$L40))-MONTH($E40)+1-IF(DAY(MIN(Календарь!M$33,$L40))&lt;MIN(DAY($E40),DAY(EOMONTH(MIN(Календарь!M$33,$L40),0))),1,0))))-$M40)*$G40)</f>
        <v/>
      </c>
      <c r="AA40" s="21" t="str">
        <f aca="false">IF(OR(K40&lt;&gt;"OK",NOT(ISNUMBER(Календарь!N$33))),"",MAX(0,IF(MIN(Календарь!N$33,$L40)&lt;$E40,0,IF($F40="Разово",1,IF($F40="Еженедельно",INT((MIN(Календарь!N$33,$L40)-$E40)/7)+1,(YEAR(MIN(Календарь!N$33,$L40))-YEAR($E40))*12+MONTH(MIN(Календарь!N$33,$L40))-MONTH($E40)+1-IF(DAY(MIN(Календарь!N$33,$L40))&lt;MIN(DAY($E40),DAY(EOMONTH(MIN(Календарь!N$33,$L40),0))),1,0))))-$M40)*$G40)</f>
        <v/>
      </c>
    </row>
    <row r="41" customFormat="false" ht="22" hidden="false" customHeight="true" outlineLevel="0" collapsed="false">
      <c r="A41" s="6"/>
      <c r="B41" s="6"/>
      <c r="C41" s="6"/>
      <c r="D41" s="6"/>
      <c r="E41" s="5"/>
      <c r="F41" s="6"/>
      <c r="G41" s="7"/>
      <c r="H41" s="5"/>
      <c r="I41" s="6"/>
      <c r="J41" s="1"/>
      <c r="K41" s="19" t="str">
        <f aca="false">IF(COUNTA(A41:I41)=0,"",IF(OR(A41="",B41="",C41="",AND(D41&lt;&gt;"Приход",D41&lt;&gt;"Расход"),NOT(ISNUMBER(E41)),NOT(ISNUMBER(G41)),AND(F41&lt;&gt;"Разово",F41&lt;&gt;"Еженедельно",F41&lt;&gt;"Ежемесячно")),"Ошибка: поля или тип",IF(OR(E41&lt;&gt;INT(E41),E41&lt;36526,E41&gt;109574,G41&lt;0),"Ошибка: дата или сумма",IF(AND(H41&lt;&gt;"",NOT(ISNUMBER(H41))),"Ошибка: последний срок",IF(AND(ISNUMBER(H41),OR(H41&lt;E41,H41&lt;&gt;INT(H41))),"Ошибка: последний срок",IF(COUNTIFS($A$12:$A$111,A41)&lt;&gt;1,"Ошибка: повтор ID","OK"))))))</f>
        <v/>
      </c>
      <c r="L41" s="20" t="str">
        <f aca="false">IF(K41="OK",IF(H41="",DATE(2199,12,31),H41),"")</f>
        <v/>
      </c>
      <c r="M41" s="19" t="str">
        <f aca="false">IF(AND(K41="OK",ISNUMBER(Календарь!$C$6)),IF(MIN(Календарь!$C$6-1,$L41)&lt;$E41,0,IF($F41="Разово",1,IF($F41="Еженедельно",INT((MIN(Календарь!$C$6-1,$L41)-$E41)/7)+1,(YEAR(MIN(Календарь!$C$6-1,$L41))-YEAR($E41))*12+MONTH(MIN(Календарь!$C$6-1,$L41))-MONTH($E41)+1-IF(DAY(MIN(Календарь!$C$6-1,$L41))&lt;MIN(DAY($E41),DAY(EOMONTH(MIN(Календарь!$C$6-1,$L41),0))),1,0)))),"")</f>
        <v/>
      </c>
      <c r="N41" s="21" t="str">
        <f aca="false">IF(OR(K41&lt;&gt;"OK",NOT(ISNUMBER(Календарь!$L$5))),"",MAX(0,IF(MIN(Календарь!$L$5,$L41)&lt;$E41,0,IF($F41="Разово",1,IF($F41="Еженедельно",INT((MIN(Календарь!$L$5,$L41)-$E41)/7)+1,(YEAR(MIN(Календарь!$L$5,$L41))-YEAR($E41))*12+MONTH(MIN(Календарь!$L$5,$L41))-MONTH($E41)+1-IF(DAY(MIN(Календарь!$L$5,$L41))&lt;MIN(DAY($E41),DAY(EOMONTH(MIN(Календарь!$L$5,$L41),0))),1,0))))-$M41)*$G41)</f>
        <v/>
      </c>
      <c r="O41" s="21" t="str">
        <f aca="false">IF(OR(K41&lt;&gt;"OK",NOT(ISNUMBER(Календарь!$C$32-1))),"",MAX(0,IF(MIN(Календарь!$C$32-1,$L41)&lt;$E41,0,IF($F41="Разово",1,IF($F41="Еженедельно",INT((MIN(Календарь!$C$32-1,$L41)-$E41)/7)+1,(YEAR(MIN(Календарь!$C$32-1,$L41))-YEAR($E41))*12+MONTH(MIN(Календарь!$C$32-1,$L41))-MONTH($E41)+1-IF(DAY(MIN(Календарь!$C$32-1,$L41))&lt;MIN(DAY($E41),DAY(EOMONTH(MIN(Календарь!$C$32-1,$L41),0))),1,0))))-$M41)*$G41)</f>
        <v/>
      </c>
      <c r="P41" s="21" t="str">
        <f aca="false">IF(OR(K41&lt;&gt;"OK",NOT(ISNUMBER(Календарь!C$33))),"",MAX(0,IF(MIN(Календарь!C$33,$L41)&lt;$E41,0,IF($F41="Разово",1,IF($F41="Еженедельно",INT((MIN(Календарь!C$33,$L41)-$E41)/7)+1,(YEAR(MIN(Календарь!C$33,$L41))-YEAR($E41))*12+MONTH(MIN(Календарь!C$33,$L41))-MONTH($E41)+1-IF(DAY(MIN(Календарь!C$33,$L41))&lt;MIN(DAY($E41),DAY(EOMONTH(MIN(Календарь!C$33,$L41),0))),1,0))))-$M41)*$G41)</f>
        <v/>
      </c>
      <c r="Q41" s="21" t="str">
        <f aca="false">IF(OR(K41&lt;&gt;"OK",NOT(ISNUMBER(Календарь!D$33))),"",MAX(0,IF(MIN(Календарь!D$33,$L41)&lt;$E41,0,IF($F41="Разово",1,IF($F41="Еженедельно",INT((MIN(Календарь!D$33,$L41)-$E41)/7)+1,(YEAR(MIN(Календарь!D$33,$L41))-YEAR($E41))*12+MONTH(MIN(Календарь!D$33,$L41))-MONTH($E41)+1-IF(DAY(MIN(Календарь!D$33,$L41))&lt;MIN(DAY($E41),DAY(EOMONTH(MIN(Календарь!D$33,$L41),0))),1,0))))-$M41)*$G41)</f>
        <v/>
      </c>
      <c r="R41" s="21" t="str">
        <f aca="false">IF(OR(K41&lt;&gt;"OK",NOT(ISNUMBER(Календарь!E$33))),"",MAX(0,IF(MIN(Календарь!E$33,$L41)&lt;$E41,0,IF($F41="Разово",1,IF($F41="Еженедельно",INT((MIN(Календарь!E$33,$L41)-$E41)/7)+1,(YEAR(MIN(Календарь!E$33,$L41))-YEAR($E41))*12+MONTH(MIN(Календарь!E$33,$L41))-MONTH($E41)+1-IF(DAY(MIN(Календарь!E$33,$L41))&lt;MIN(DAY($E41),DAY(EOMONTH(MIN(Календарь!E$33,$L41),0))),1,0))))-$M41)*$G41)</f>
        <v/>
      </c>
      <c r="S41" s="21" t="str">
        <f aca="false">IF(OR(K41&lt;&gt;"OK",NOT(ISNUMBER(Календарь!F$33))),"",MAX(0,IF(MIN(Календарь!F$33,$L41)&lt;$E41,0,IF($F41="Разово",1,IF($F41="Еженедельно",INT((MIN(Календарь!F$33,$L41)-$E41)/7)+1,(YEAR(MIN(Календарь!F$33,$L41))-YEAR($E41))*12+MONTH(MIN(Календарь!F$33,$L41))-MONTH($E41)+1-IF(DAY(MIN(Календарь!F$33,$L41))&lt;MIN(DAY($E41),DAY(EOMONTH(MIN(Календарь!F$33,$L41),0))),1,0))))-$M41)*$G41)</f>
        <v/>
      </c>
      <c r="T41" s="21" t="str">
        <f aca="false">IF(OR(K41&lt;&gt;"OK",NOT(ISNUMBER(Календарь!G$33))),"",MAX(0,IF(MIN(Календарь!G$33,$L41)&lt;$E41,0,IF($F41="Разово",1,IF($F41="Еженедельно",INT((MIN(Календарь!G$33,$L41)-$E41)/7)+1,(YEAR(MIN(Календарь!G$33,$L41))-YEAR($E41))*12+MONTH(MIN(Календарь!G$33,$L41))-MONTH($E41)+1-IF(DAY(MIN(Календарь!G$33,$L41))&lt;MIN(DAY($E41),DAY(EOMONTH(MIN(Календарь!G$33,$L41),0))),1,0))))-$M41)*$G41)</f>
        <v/>
      </c>
      <c r="U41" s="21" t="str">
        <f aca="false">IF(OR(K41&lt;&gt;"OK",NOT(ISNUMBER(Календарь!H$33))),"",MAX(0,IF(MIN(Календарь!H$33,$L41)&lt;$E41,0,IF($F41="Разово",1,IF($F41="Еженедельно",INT((MIN(Календарь!H$33,$L41)-$E41)/7)+1,(YEAR(MIN(Календарь!H$33,$L41))-YEAR($E41))*12+MONTH(MIN(Календарь!H$33,$L41))-MONTH($E41)+1-IF(DAY(MIN(Календарь!H$33,$L41))&lt;MIN(DAY($E41),DAY(EOMONTH(MIN(Календарь!H$33,$L41),0))),1,0))))-$M41)*$G41)</f>
        <v/>
      </c>
      <c r="V41" s="21" t="str">
        <f aca="false">IF(OR(K41&lt;&gt;"OK",NOT(ISNUMBER(Календарь!I$33))),"",MAX(0,IF(MIN(Календарь!I$33,$L41)&lt;$E41,0,IF($F41="Разово",1,IF($F41="Еженедельно",INT((MIN(Календарь!I$33,$L41)-$E41)/7)+1,(YEAR(MIN(Календарь!I$33,$L41))-YEAR($E41))*12+MONTH(MIN(Календарь!I$33,$L41))-MONTH($E41)+1-IF(DAY(MIN(Календарь!I$33,$L41))&lt;MIN(DAY($E41),DAY(EOMONTH(MIN(Календарь!I$33,$L41),0))),1,0))))-$M41)*$G41)</f>
        <v/>
      </c>
      <c r="W41" s="21" t="str">
        <f aca="false">IF(OR(K41&lt;&gt;"OK",NOT(ISNUMBER(Календарь!J$33))),"",MAX(0,IF(MIN(Календарь!J$33,$L41)&lt;$E41,0,IF($F41="Разово",1,IF($F41="Еженедельно",INT((MIN(Календарь!J$33,$L41)-$E41)/7)+1,(YEAR(MIN(Календарь!J$33,$L41))-YEAR($E41))*12+MONTH(MIN(Календарь!J$33,$L41))-MONTH($E41)+1-IF(DAY(MIN(Календарь!J$33,$L41))&lt;MIN(DAY($E41),DAY(EOMONTH(MIN(Календарь!J$33,$L41),0))),1,0))))-$M41)*$G41)</f>
        <v/>
      </c>
      <c r="X41" s="21" t="str">
        <f aca="false">IF(OR(K41&lt;&gt;"OK",NOT(ISNUMBER(Календарь!K$33))),"",MAX(0,IF(MIN(Календарь!K$33,$L41)&lt;$E41,0,IF($F41="Разово",1,IF($F41="Еженедельно",INT((MIN(Календарь!K$33,$L41)-$E41)/7)+1,(YEAR(MIN(Календарь!K$33,$L41))-YEAR($E41))*12+MONTH(MIN(Календарь!K$33,$L41))-MONTH($E41)+1-IF(DAY(MIN(Календарь!K$33,$L41))&lt;MIN(DAY($E41),DAY(EOMONTH(MIN(Календарь!K$33,$L41),0))),1,0))))-$M41)*$G41)</f>
        <v/>
      </c>
      <c r="Y41" s="21" t="str">
        <f aca="false">IF(OR(K41&lt;&gt;"OK",NOT(ISNUMBER(Календарь!L$33))),"",MAX(0,IF(MIN(Календарь!L$33,$L41)&lt;$E41,0,IF($F41="Разово",1,IF($F41="Еженедельно",INT((MIN(Календарь!L$33,$L41)-$E41)/7)+1,(YEAR(MIN(Календарь!L$33,$L41))-YEAR($E41))*12+MONTH(MIN(Календарь!L$33,$L41))-MONTH($E41)+1-IF(DAY(MIN(Календарь!L$33,$L41))&lt;MIN(DAY($E41),DAY(EOMONTH(MIN(Календарь!L$33,$L41),0))),1,0))))-$M41)*$G41)</f>
        <v/>
      </c>
      <c r="Z41" s="21" t="str">
        <f aca="false">IF(OR(K41&lt;&gt;"OK",NOT(ISNUMBER(Календарь!M$33))),"",MAX(0,IF(MIN(Календарь!M$33,$L41)&lt;$E41,0,IF($F41="Разово",1,IF($F41="Еженедельно",INT((MIN(Календарь!M$33,$L41)-$E41)/7)+1,(YEAR(MIN(Календарь!M$33,$L41))-YEAR($E41))*12+MONTH(MIN(Календарь!M$33,$L41))-MONTH($E41)+1-IF(DAY(MIN(Календарь!M$33,$L41))&lt;MIN(DAY($E41),DAY(EOMONTH(MIN(Календарь!M$33,$L41),0))),1,0))))-$M41)*$G41)</f>
        <v/>
      </c>
      <c r="AA41" s="21" t="str">
        <f aca="false">IF(OR(K41&lt;&gt;"OK",NOT(ISNUMBER(Календарь!N$33))),"",MAX(0,IF(MIN(Календарь!N$33,$L41)&lt;$E41,0,IF($F41="Разово",1,IF($F41="Еженедельно",INT((MIN(Календарь!N$33,$L41)-$E41)/7)+1,(YEAR(MIN(Календарь!N$33,$L41))-YEAR($E41))*12+MONTH(MIN(Календарь!N$33,$L41))-MONTH($E41)+1-IF(DAY(MIN(Календарь!N$33,$L41))&lt;MIN(DAY($E41),DAY(EOMONTH(MIN(Календарь!N$33,$L41),0))),1,0))))-$M41)*$G41)</f>
        <v/>
      </c>
    </row>
    <row r="42" customFormat="false" ht="22" hidden="false" customHeight="true" outlineLevel="0" collapsed="false">
      <c r="A42" s="6"/>
      <c r="B42" s="6"/>
      <c r="C42" s="6"/>
      <c r="D42" s="6"/>
      <c r="E42" s="5"/>
      <c r="F42" s="6"/>
      <c r="G42" s="7"/>
      <c r="H42" s="5"/>
      <c r="I42" s="6"/>
      <c r="J42" s="1"/>
      <c r="K42" s="19" t="str">
        <f aca="false">IF(COUNTA(A42:I42)=0,"",IF(OR(A42="",B42="",C42="",AND(D42&lt;&gt;"Приход",D42&lt;&gt;"Расход"),NOT(ISNUMBER(E42)),NOT(ISNUMBER(G42)),AND(F42&lt;&gt;"Разово",F42&lt;&gt;"Еженедельно",F42&lt;&gt;"Ежемесячно")),"Ошибка: поля или тип",IF(OR(E42&lt;&gt;INT(E42),E42&lt;36526,E42&gt;109574,G42&lt;0),"Ошибка: дата или сумма",IF(AND(H42&lt;&gt;"",NOT(ISNUMBER(H42))),"Ошибка: последний срок",IF(AND(ISNUMBER(H42),OR(H42&lt;E42,H42&lt;&gt;INT(H42))),"Ошибка: последний срок",IF(COUNTIFS($A$12:$A$111,A42)&lt;&gt;1,"Ошибка: повтор ID","OK"))))))</f>
        <v/>
      </c>
      <c r="L42" s="20" t="str">
        <f aca="false">IF(K42="OK",IF(H42="",DATE(2199,12,31),H42),"")</f>
        <v/>
      </c>
      <c r="M42" s="19" t="str">
        <f aca="false">IF(AND(K42="OK",ISNUMBER(Календарь!$C$6)),IF(MIN(Календарь!$C$6-1,$L42)&lt;$E42,0,IF($F42="Разово",1,IF($F42="Еженедельно",INT((MIN(Календарь!$C$6-1,$L42)-$E42)/7)+1,(YEAR(MIN(Календарь!$C$6-1,$L42))-YEAR($E42))*12+MONTH(MIN(Календарь!$C$6-1,$L42))-MONTH($E42)+1-IF(DAY(MIN(Календарь!$C$6-1,$L42))&lt;MIN(DAY($E42),DAY(EOMONTH(MIN(Календарь!$C$6-1,$L42),0))),1,0)))),"")</f>
        <v/>
      </c>
      <c r="N42" s="21" t="str">
        <f aca="false">IF(OR(K42&lt;&gt;"OK",NOT(ISNUMBER(Календарь!$L$5))),"",MAX(0,IF(MIN(Календарь!$L$5,$L42)&lt;$E42,0,IF($F42="Разово",1,IF($F42="Еженедельно",INT((MIN(Календарь!$L$5,$L42)-$E42)/7)+1,(YEAR(MIN(Календарь!$L$5,$L42))-YEAR($E42))*12+MONTH(MIN(Календарь!$L$5,$L42))-MONTH($E42)+1-IF(DAY(MIN(Календарь!$L$5,$L42))&lt;MIN(DAY($E42),DAY(EOMONTH(MIN(Календарь!$L$5,$L42),0))),1,0))))-$M42)*$G42)</f>
        <v/>
      </c>
      <c r="O42" s="21" t="str">
        <f aca="false">IF(OR(K42&lt;&gt;"OK",NOT(ISNUMBER(Календарь!$C$32-1))),"",MAX(0,IF(MIN(Календарь!$C$32-1,$L42)&lt;$E42,0,IF($F42="Разово",1,IF($F42="Еженедельно",INT((MIN(Календарь!$C$32-1,$L42)-$E42)/7)+1,(YEAR(MIN(Календарь!$C$32-1,$L42))-YEAR($E42))*12+MONTH(MIN(Календарь!$C$32-1,$L42))-MONTH($E42)+1-IF(DAY(MIN(Календарь!$C$32-1,$L42))&lt;MIN(DAY($E42),DAY(EOMONTH(MIN(Календарь!$C$32-1,$L42),0))),1,0))))-$M42)*$G42)</f>
        <v/>
      </c>
      <c r="P42" s="21" t="str">
        <f aca="false">IF(OR(K42&lt;&gt;"OK",NOT(ISNUMBER(Календарь!C$33))),"",MAX(0,IF(MIN(Календарь!C$33,$L42)&lt;$E42,0,IF($F42="Разово",1,IF($F42="Еженедельно",INT((MIN(Календарь!C$33,$L42)-$E42)/7)+1,(YEAR(MIN(Календарь!C$33,$L42))-YEAR($E42))*12+MONTH(MIN(Календарь!C$33,$L42))-MONTH($E42)+1-IF(DAY(MIN(Календарь!C$33,$L42))&lt;MIN(DAY($E42),DAY(EOMONTH(MIN(Календарь!C$33,$L42),0))),1,0))))-$M42)*$G42)</f>
        <v/>
      </c>
      <c r="Q42" s="21" t="str">
        <f aca="false">IF(OR(K42&lt;&gt;"OK",NOT(ISNUMBER(Календарь!D$33))),"",MAX(0,IF(MIN(Календарь!D$33,$L42)&lt;$E42,0,IF($F42="Разово",1,IF($F42="Еженедельно",INT((MIN(Календарь!D$33,$L42)-$E42)/7)+1,(YEAR(MIN(Календарь!D$33,$L42))-YEAR($E42))*12+MONTH(MIN(Календарь!D$33,$L42))-MONTH($E42)+1-IF(DAY(MIN(Календарь!D$33,$L42))&lt;MIN(DAY($E42),DAY(EOMONTH(MIN(Календарь!D$33,$L42),0))),1,0))))-$M42)*$G42)</f>
        <v/>
      </c>
      <c r="R42" s="21" t="str">
        <f aca="false">IF(OR(K42&lt;&gt;"OK",NOT(ISNUMBER(Календарь!E$33))),"",MAX(0,IF(MIN(Календарь!E$33,$L42)&lt;$E42,0,IF($F42="Разово",1,IF($F42="Еженедельно",INT((MIN(Календарь!E$33,$L42)-$E42)/7)+1,(YEAR(MIN(Календарь!E$33,$L42))-YEAR($E42))*12+MONTH(MIN(Календарь!E$33,$L42))-MONTH($E42)+1-IF(DAY(MIN(Календарь!E$33,$L42))&lt;MIN(DAY($E42),DAY(EOMONTH(MIN(Календарь!E$33,$L42),0))),1,0))))-$M42)*$G42)</f>
        <v/>
      </c>
      <c r="S42" s="21" t="str">
        <f aca="false">IF(OR(K42&lt;&gt;"OK",NOT(ISNUMBER(Календарь!F$33))),"",MAX(0,IF(MIN(Календарь!F$33,$L42)&lt;$E42,0,IF($F42="Разово",1,IF($F42="Еженедельно",INT((MIN(Календарь!F$33,$L42)-$E42)/7)+1,(YEAR(MIN(Календарь!F$33,$L42))-YEAR($E42))*12+MONTH(MIN(Календарь!F$33,$L42))-MONTH($E42)+1-IF(DAY(MIN(Календарь!F$33,$L42))&lt;MIN(DAY($E42),DAY(EOMONTH(MIN(Календарь!F$33,$L42),0))),1,0))))-$M42)*$G42)</f>
        <v/>
      </c>
      <c r="T42" s="21" t="str">
        <f aca="false">IF(OR(K42&lt;&gt;"OK",NOT(ISNUMBER(Календарь!G$33))),"",MAX(0,IF(MIN(Календарь!G$33,$L42)&lt;$E42,0,IF($F42="Разово",1,IF($F42="Еженедельно",INT((MIN(Календарь!G$33,$L42)-$E42)/7)+1,(YEAR(MIN(Календарь!G$33,$L42))-YEAR($E42))*12+MONTH(MIN(Календарь!G$33,$L42))-MONTH($E42)+1-IF(DAY(MIN(Календарь!G$33,$L42))&lt;MIN(DAY($E42),DAY(EOMONTH(MIN(Календарь!G$33,$L42),0))),1,0))))-$M42)*$G42)</f>
        <v/>
      </c>
      <c r="U42" s="21" t="str">
        <f aca="false">IF(OR(K42&lt;&gt;"OK",NOT(ISNUMBER(Календарь!H$33))),"",MAX(0,IF(MIN(Календарь!H$33,$L42)&lt;$E42,0,IF($F42="Разово",1,IF($F42="Еженедельно",INT((MIN(Календарь!H$33,$L42)-$E42)/7)+1,(YEAR(MIN(Календарь!H$33,$L42))-YEAR($E42))*12+MONTH(MIN(Календарь!H$33,$L42))-MONTH($E42)+1-IF(DAY(MIN(Календарь!H$33,$L42))&lt;MIN(DAY($E42),DAY(EOMONTH(MIN(Календарь!H$33,$L42),0))),1,0))))-$M42)*$G42)</f>
        <v/>
      </c>
      <c r="V42" s="21" t="str">
        <f aca="false">IF(OR(K42&lt;&gt;"OK",NOT(ISNUMBER(Календарь!I$33))),"",MAX(0,IF(MIN(Календарь!I$33,$L42)&lt;$E42,0,IF($F42="Разово",1,IF($F42="Еженедельно",INT((MIN(Календарь!I$33,$L42)-$E42)/7)+1,(YEAR(MIN(Календарь!I$33,$L42))-YEAR($E42))*12+MONTH(MIN(Календарь!I$33,$L42))-MONTH($E42)+1-IF(DAY(MIN(Календарь!I$33,$L42))&lt;MIN(DAY($E42),DAY(EOMONTH(MIN(Календарь!I$33,$L42),0))),1,0))))-$M42)*$G42)</f>
        <v/>
      </c>
      <c r="W42" s="21" t="str">
        <f aca="false">IF(OR(K42&lt;&gt;"OK",NOT(ISNUMBER(Календарь!J$33))),"",MAX(0,IF(MIN(Календарь!J$33,$L42)&lt;$E42,0,IF($F42="Разово",1,IF($F42="Еженедельно",INT((MIN(Календарь!J$33,$L42)-$E42)/7)+1,(YEAR(MIN(Календарь!J$33,$L42))-YEAR($E42))*12+MONTH(MIN(Календарь!J$33,$L42))-MONTH($E42)+1-IF(DAY(MIN(Календарь!J$33,$L42))&lt;MIN(DAY($E42),DAY(EOMONTH(MIN(Календарь!J$33,$L42),0))),1,0))))-$M42)*$G42)</f>
        <v/>
      </c>
      <c r="X42" s="21" t="str">
        <f aca="false">IF(OR(K42&lt;&gt;"OK",NOT(ISNUMBER(Календарь!K$33))),"",MAX(0,IF(MIN(Календарь!K$33,$L42)&lt;$E42,0,IF($F42="Разово",1,IF($F42="Еженедельно",INT((MIN(Календарь!K$33,$L42)-$E42)/7)+1,(YEAR(MIN(Календарь!K$33,$L42))-YEAR($E42))*12+MONTH(MIN(Календарь!K$33,$L42))-MONTH($E42)+1-IF(DAY(MIN(Календарь!K$33,$L42))&lt;MIN(DAY($E42),DAY(EOMONTH(MIN(Календарь!K$33,$L42),0))),1,0))))-$M42)*$G42)</f>
        <v/>
      </c>
      <c r="Y42" s="21" t="str">
        <f aca="false">IF(OR(K42&lt;&gt;"OK",NOT(ISNUMBER(Календарь!L$33))),"",MAX(0,IF(MIN(Календарь!L$33,$L42)&lt;$E42,0,IF($F42="Разово",1,IF($F42="Еженедельно",INT((MIN(Календарь!L$33,$L42)-$E42)/7)+1,(YEAR(MIN(Календарь!L$33,$L42))-YEAR($E42))*12+MONTH(MIN(Календарь!L$33,$L42))-MONTH($E42)+1-IF(DAY(MIN(Календарь!L$33,$L42))&lt;MIN(DAY($E42),DAY(EOMONTH(MIN(Календарь!L$33,$L42),0))),1,0))))-$M42)*$G42)</f>
        <v/>
      </c>
      <c r="Z42" s="21" t="str">
        <f aca="false">IF(OR(K42&lt;&gt;"OK",NOT(ISNUMBER(Календарь!M$33))),"",MAX(0,IF(MIN(Календарь!M$33,$L42)&lt;$E42,0,IF($F42="Разово",1,IF($F42="Еженедельно",INT((MIN(Календарь!M$33,$L42)-$E42)/7)+1,(YEAR(MIN(Календарь!M$33,$L42))-YEAR($E42))*12+MONTH(MIN(Календарь!M$33,$L42))-MONTH($E42)+1-IF(DAY(MIN(Календарь!M$33,$L42))&lt;MIN(DAY($E42),DAY(EOMONTH(MIN(Календарь!M$33,$L42),0))),1,0))))-$M42)*$G42)</f>
        <v/>
      </c>
      <c r="AA42" s="21" t="str">
        <f aca="false">IF(OR(K42&lt;&gt;"OK",NOT(ISNUMBER(Календарь!N$33))),"",MAX(0,IF(MIN(Календарь!N$33,$L42)&lt;$E42,0,IF($F42="Разово",1,IF($F42="Еженедельно",INT((MIN(Календарь!N$33,$L42)-$E42)/7)+1,(YEAR(MIN(Календарь!N$33,$L42))-YEAR($E42))*12+MONTH(MIN(Календарь!N$33,$L42))-MONTH($E42)+1-IF(DAY(MIN(Календарь!N$33,$L42))&lt;MIN(DAY($E42),DAY(EOMONTH(MIN(Календарь!N$33,$L42),0))),1,0))))-$M42)*$G42)</f>
        <v/>
      </c>
    </row>
    <row r="43" customFormat="false" ht="22" hidden="false" customHeight="true" outlineLevel="0" collapsed="false">
      <c r="A43" s="6"/>
      <c r="B43" s="6"/>
      <c r="C43" s="6"/>
      <c r="D43" s="6"/>
      <c r="E43" s="5"/>
      <c r="F43" s="6"/>
      <c r="G43" s="7"/>
      <c r="H43" s="5"/>
      <c r="I43" s="6"/>
      <c r="J43" s="1"/>
      <c r="K43" s="19" t="str">
        <f aca="false">IF(COUNTA(A43:I43)=0,"",IF(OR(A43="",B43="",C43="",AND(D43&lt;&gt;"Приход",D43&lt;&gt;"Расход"),NOT(ISNUMBER(E43)),NOT(ISNUMBER(G43)),AND(F43&lt;&gt;"Разово",F43&lt;&gt;"Еженедельно",F43&lt;&gt;"Ежемесячно")),"Ошибка: поля или тип",IF(OR(E43&lt;&gt;INT(E43),E43&lt;36526,E43&gt;109574,G43&lt;0),"Ошибка: дата или сумма",IF(AND(H43&lt;&gt;"",NOT(ISNUMBER(H43))),"Ошибка: последний срок",IF(AND(ISNUMBER(H43),OR(H43&lt;E43,H43&lt;&gt;INT(H43))),"Ошибка: последний срок",IF(COUNTIFS($A$12:$A$111,A43)&lt;&gt;1,"Ошибка: повтор ID","OK"))))))</f>
        <v/>
      </c>
      <c r="L43" s="20" t="str">
        <f aca="false">IF(K43="OK",IF(H43="",DATE(2199,12,31),H43),"")</f>
        <v/>
      </c>
      <c r="M43" s="19" t="str">
        <f aca="false">IF(AND(K43="OK",ISNUMBER(Календарь!$C$6)),IF(MIN(Календарь!$C$6-1,$L43)&lt;$E43,0,IF($F43="Разово",1,IF($F43="Еженедельно",INT((MIN(Календарь!$C$6-1,$L43)-$E43)/7)+1,(YEAR(MIN(Календарь!$C$6-1,$L43))-YEAR($E43))*12+MONTH(MIN(Календарь!$C$6-1,$L43))-MONTH($E43)+1-IF(DAY(MIN(Календарь!$C$6-1,$L43))&lt;MIN(DAY($E43),DAY(EOMONTH(MIN(Календарь!$C$6-1,$L43),0))),1,0)))),"")</f>
        <v/>
      </c>
      <c r="N43" s="21" t="str">
        <f aca="false">IF(OR(K43&lt;&gt;"OK",NOT(ISNUMBER(Календарь!$L$5))),"",MAX(0,IF(MIN(Календарь!$L$5,$L43)&lt;$E43,0,IF($F43="Разово",1,IF($F43="Еженедельно",INT((MIN(Календарь!$L$5,$L43)-$E43)/7)+1,(YEAR(MIN(Календарь!$L$5,$L43))-YEAR($E43))*12+MONTH(MIN(Календарь!$L$5,$L43))-MONTH($E43)+1-IF(DAY(MIN(Календарь!$L$5,$L43))&lt;MIN(DAY($E43),DAY(EOMONTH(MIN(Календарь!$L$5,$L43),0))),1,0))))-$M43)*$G43)</f>
        <v/>
      </c>
      <c r="O43" s="21" t="str">
        <f aca="false">IF(OR(K43&lt;&gt;"OK",NOT(ISNUMBER(Календарь!$C$32-1))),"",MAX(0,IF(MIN(Календарь!$C$32-1,$L43)&lt;$E43,0,IF($F43="Разово",1,IF($F43="Еженедельно",INT((MIN(Календарь!$C$32-1,$L43)-$E43)/7)+1,(YEAR(MIN(Календарь!$C$32-1,$L43))-YEAR($E43))*12+MONTH(MIN(Календарь!$C$32-1,$L43))-MONTH($E43)+1-IF(DAY(MIN(Календарь!$C$32-1,$L43))&lt;MIN(DAY($E43),DAY(EOMONTH(MIN(Календарь!$C$32-1,$L43),0))),1,0))))-$M43)*$G43)</f>
        <v/>
      </c>
      <c r="P43" s="21" t="str">
        <f aca="false">IF(OR(K43&lt;&gt;"OK",NOT(ISNUMBER(Календарь!C$33))),"",MAX(0,IF(MIN(Календарь!C$33,$L43)&lt;$E43,0,IF($F43="Разово",1,IF($F43="Еженедельно",INT((MIN(Календарь!C$33,$L43)-$E43)/7)+1,(YEAR(MIN(Календарь!C$33,$L43))-YEAR($E43))*12+MONTH(MIN(Календарь!C$33,$L43))-MONTH($E43)+1-IF(DAY(MIN(Календарь!C$33,$L43))&lt;MIN(DAY($E43),DAY(EOMONTH(MIN(Календарь!C$33,$L43),0))),1,0))))-$M43)*$G43)</f>
        <v/>
      </c>
      <c r="Q43" s="21" t="str">
        <f aca="false">IF(OR(K43&lt;&gt;"OK",NOT(ISNUMBER(Календарь!D$33))),"",MAX(0,IF(MIN(Календарь!D$33,$L43)&lt;$E43,0,IF($F43="Разово",1,IF($F43="Еженедельно",INT((MIN(Календарь!D$33,$L43)-$E43)/7)+1,(YEAR(MIN(Календарь!D$33,$L43))-YEAR($E43))*12+MONTH(MIN(Календарь!D$33,$L43))-MONTH($E43)+1-IF(DAY(MIN(Календарь!D$33,$L43))&lt;MIN(DAY($E43),DAY(EOMONTH(MIN(Календарь!D$33,$L43),0))),1,0))))-$M43)*$G43)</f>
        <v/>
      </c>
      <c r="R43" s="21" t="str">
        <f aca="false">IF(OR(K43&lt;&gt;"OK",NOT(ISNUMBER(Календарь!E$33))),"",MAX(0,IF(MIN(Календарь!E$33,$L43)&lt;$E43,0,IF($F43="Разово",1,IF($F43="Еженедельно",INT((MIN(Календарь!E$33,$L43)-$E43)/7)+1,(YEAR(MIN(Календарь!E$33,$L43))-YEAR($E43))*12+MONTH(MIN(Календарь!E$33,$L43))-MONTH($E43)+1-IF(DAY(MIN(Календарь!E$33,$L43))&lt;MIN(DAY($E43),DAY(EOMONTH(MIN(Календарь!E$33,$L43),0))),1,0))))-$M43)*$G43)</f>
        <v/>
      </c>
      <c r="S43" s="21" t="str">
        <f aca="false">IF(OR(K43&lt;&gt;"OK",NOT(ISNUMBER(Календарь!F$33))),"",MAX(0,IF(MIN(Календарь!F$33,$L43)&lt;$E43,0,IF($F43="Разово",1,IF($F43="Еженедельно",INT((MIN(Календарь!F$33,$L43)-$E43)/7)+1,(YEAR(MIN(Календарь!F$33,$L43))-YEAR($E43))*12+MONTH(MIN(Календарь!F$33,$L43))-MONTH($E43)+1-IF(DAY(MIN(Календарь!F$33,$L43))&lt;MIN(DAY($E43),DAY(EOMONTH(MIN(Календарь!F$33,$L43),0))),1,0))))-$M43)*$G43)</f>
        <v/>
      </c>
      <c r="T43" s="21" t="str">
        <f aca="false">IF(OR(K43&lt;&gt;"OK",NOT(ISNUMBER(Календарь!G$33))),"",MAX(0,IF(MIN(Календарь!G$33,$L43)&lt;$E43,0,IF($F43="Разово",1,IF($F43="Еженедельно",INT((MIN(Календарь!G$33,$L43)-$E43)/7)+1,(YEAR(MIN(Календарь!G$33,$L43))-YEAR($E43))*12+MONTH(MIN(Календарь!G$33,$L43))-MONTH($E43)+1-IF(DAY(MIN(Календарь!G$33,$L43))&lt;MIN(DAY($E43),DAY(EOMONTH(MIN(Календарь!G$33,$L43),0))),1,0))))-$M43)*$G43)</f>
        <v/>
      </c>
      <c r="U43" s="21" t="str">
        <f aca="false">IF(OR(K43&lt;&gt;"OK",NOT(ISNUMBER(Календарь!H$33))),"",MAX(0,IF(MIN(Календарь!H$33,$L43)&lt;$E43,0,IF($F43="Разово",1,IF($F43="Еженедельно",INT((MIN(Календарь!H$33,$L43)-$E43)/7)+1,(YEAR(MIN(Календарь!H$33,$L43))-YEAR($E43))*12+MONTH(MIN(Календарь!H$33,$L43))-MONTH($E43)+1-IF(DAY(MIN(Календарь!H$33,$L43))&lt;MIN(DAY($E43),DAY(EOMONTH(MIN(Календарь!H$33,$L43),0))),1,0))))-$M43)*$G43)</f>
        <v/>
      </c>
      <c r="V43" s="21" t="str">
        <f aca="false">IF(OR(K43&lt;&gt;"OK",NOT(ISNUMBER(Календарь!I$33))),"",MAX(0,IF(MIN(Календарь!I$33,$L43)&lt;$E43,0,IF($F43="Разово",1,IF($F43="Еженедельно",INT((MIN(Календарь!I$33,$L43)-$E43)/7)+1,(YEAR(MIN(Календарь!I$33,$L43))-YEAR($E43))*12+MONTH(MIN(Календарь!I$33,$L43))-MONTH($E43)+1-IF(DAY(MIN(Календарь!I$33,$L43))&lt;MIN(DAY($E43),DAY(EOMONTH(MIN(Календарь!I$33,$L43),0))),1,0))))-$M43)*$G43)</f>
        <v/>
      </c>
      <c r="W43" s="21" t="str">
        <f aca="false">IF(OR(K43&lt;&gt;"OK",NOT(ISNUMBER(Календарь!J$33))),"",MAX(0,IF(MIN(Календарь!J$33,$L43)&lt;$E43,0,IF($F43="Разово",1,IF($F43="Еженедельно",INT((MIN(Календарь!J$33,$L43)-$E43)/7)+1,(YEAR(MIN(Календарь!J$33,$L43))-YEAR($E43))*12+MONTH(MIN(Календарь!J$33,$L43))-MONTH($E43)+1-IF(DAY(MIN(Календарь!J$33,$L43))&lt;MIN(DAY($E43),DAY(EOMONTH(MIN(Календарь!J$33,$L43),0))),1,0))))-$M43)*$G43)</f>
        <v/>
      </c>
      <c r="X43" s="21" t="str">
        <f aca="false">IF(OR(K43&lt;&gt;"OK",NOT(ISNUMBER(Календарь!K$33))),"",MAX(0,IF(MIN(Календарь!K$33,$L43)&lt;$E43,0,IF($F43="Разово",1,IF($F43="Еженедельно",INT((MIN(Календарь!K$33,$L43)-$E43)/7)+1,(YEAR(MIN(Календарь!K$33,$L43))-YEAR($E43))*12+MONTH(MIN(Календарь!K$33,$L43))-MONTH($E43)+1-IF(DAY(MIN(Календарь!K$33,$L43))&lt;MIN(DAY($E43),DAY(EOMONTH(MIN(Календарь!K$33,$L43),0))),1,0))))-$M43)*$G43)</f>
        <v/>
      </c>
      <c r="Y43" s="21" t="str">
        <f aca="false">IF(OR(K43&lt;&gt;"OK",NOT(ISNUMBER(Календарь!L$33))),"",MAX(0,IF(MIN(Календарь!L$33,$L43)&lt;$E43,0,IF($F43="Разово",1,IF($F43="Еженедельно",INT((MIN(Календарь!L$33,$L43)-$E43)/7)+1,(YEAR(MIN(Календарь!L$33,$L43))-YEAR($E43))*12+MONTH(MIN(Календарь!L$33,$L43))-MONTH($E43)+1-IF(DAY(MIN(Календарь!L$33,$L43))&lt;MIN(DAY($E43),DAY(EOMONTH(MIN(Календарь!L$33,$L43),0))),1,0))))-$M43)*$G43)</f>
        <v/>
      </c>
      <c r="Z43" s="21" t="str">
        <f aca="false">IF(OR(K43&lt;&gt;"OK",NOT(ISNUMBER(Календарь!M$33))),"",MAX(0,IF(MIN(Календарь!M$33,$L43)&lt;$E43,0,IF($F43="Разово",1,IF($F43="Еженедельно",INT((MIN(Календарь!M$33,$L43)-$E43)/7)+1,(YEAR(MIN(Календарь!M$33,$L43))-YEAR($E43))*12+MONTH(MIN(Календарь!M$33,$L43))-MONTH($E43)+1-IF(DAY(MIN(Календарь!M$33,$L43))&lt;MIN(DAY($E43),DAY(EOMONTH(MIN(Календарь!M$33,$L43),0))),1,0))))-$M43)*$G43)</f>
        <v/>
      </c>
      <c r="AA43" s="21" t="str">
        <f aca="false">IF(OR(K43&lt;&gt;"OK",NOT(ISNUMBER(Календарь!N$33))),"",MAX(0,IF(MIN(Календарь!N$33,$L43)&lt;$E43,0,IF($F43="Разово",1,IF($F43="Еженедельно",INT((MIN(Календарь!N$33,$L43)-$E43)/7)+1,(YEAR(MIN(Календарь!N$33,$L43))-YEAR($E43))*12+MONTH(MIN(Календарь!N$33,$L43))-MONTH($E43)+1-IF(DAY(MIN(Календарь!N$33,$L43))&lt;MIN(DAY($E43),DAY(EOMONTH(MIN(Календарь!N$33,$L43),0))),1,0))))-$M43)*$G43)</f>
        <v/>
      </c>
    </row>
    <row r="44" customFormat="false" ht="22" hidden="false" customHeight="true" outlineLevel="0" collapsed="false">
      <c r="A44" s="6"/>
      <c r="B44" s="6"/>
      <c r="C44" s="6"/>
      <c r="D44" s="6"/>
      <c r="E44" s="5"/>
      <c r="F44" s="6"/>
      <c r="G44" s="7"/>
      <c r="H44" s="5"/>
      <c r="I44" s="6"/>
      <c r="J44" s="1"/>
      <c r="K44" s="19" t="str">
        <f aca="false">IF(COUNTA(A44:I44)=0,"",IF(OR(A44="",B44="",C44="",AND(D44&lt;&gt;"Приход",D44&lt;&gt;"Расход"),NOT(ISNUMBER(E44)),NOT(ISNUMBER(G44)),AND(F44&lt;&gt;"Разово",F44&lt;&gt;"Еженедельно",F44&lt;&gt;"Ежемесячно")),"Ошибка: поля или тип",IF(OR(E44&lt;&gt;INT(E44),E44&lt;36526,E44&gt;109574,G44&lt;0),"Ошибка: дата или сумма",IF(AND(H44&lt;&gt;"",NOT(ISNUMBER(H44))),"Ошибка: последний срок",IF(AND(ISNUMBER(H44),OR(H44&lt;E44,H44&lt;&gt;INT(H44))),"Ошибка: последний срок",IF(COUNTIFS($A$12:$A$111,A44)&lt;&gt;1,"Ошибка: повтор ID","OK"))))))</f>
        <v/>
      </c>
      <c r="L44" s="20" t="str">
        <f aca="false">IF(K44="OK",IF(H44="",DATE(2199,12,31),H44),"")</f>
        <v/>
      </c>
      <c r="M44" s="19" t="str">
        <f aca="false">IF(AND(K44="OK",ISNUMBER(Календарь!$C$6)),IF(MIN(Календарь!$C$6-1,$L44)&lt;$E44,0,IF($F44="Разово",1,IF($F44="Еженедельно",INT((MIN(Календарь!$C$6-1,$L44)-$E44)/7)+1,(YEAR(MIN(Календарь!$C$6-1,$L44))-YEAR($E44))*12+MONTH(MIN(Календарь!$C$6-1,$L44))-MONTH($E44)+1-IF(DAY(MIN(Календарь!$C$6-1,$L44))&lt;MIN(DAY($E44),DAY(EOMONTH(MIN(Календарь!$C$6-1,$L44),0))),1,0)))),"")</f>
        <v/>
      </c>
      <c r="N44" s="21" t="str">
        <f aca="false">IF(OR(K44&lt;&gt;"OK",NOT(ISNUMBER(Календарь!$L$5))),"",MAX(0,IF(MIN(Календарь!$L$5,$L44)&lt;$E44,0,IF($F44="Разово",1,IF($F44="Еженедельно",INT((MIN(Календарь!$L$5,$L44)-$E44)/7)+1,(YEAR(MIN(Календарь!$L$5,$L44))-YEAR($E44))*12+MONTH(MIN(Календарь!$L$5,$L44))-MONTH($E44)+1-IF(DAY(MIN(Календарь!$L$5,$L44))&lt;MIN(DAY($E44),DAY(EOMONTH(MIN(Календарь!$L$5,$L44),0))),1,0))))-$M44)*$G44)</f>
        <v/>
      </c>
      <c r="O44" s="21" t="str">
        <f aca="false">IF(OR(K44&lt;&gt;"OK",NOT(ISNUMBER(Календарь!$C$32-1))),"",MAX(0,IF(MIN(Календарь!$C$32-1,$L44)&lt;$E44,0,IF($F44="Разово",1,IF($F44="Еженедельно",INT((MIN(Календарь!$C$32-1,$L44)-$E44)/7)+1,(YEAR(MIN(Календарь!$C$32-1,$L44))-YEAR($E44))*12+MONTH(MIN(Календарь!$C$32-1,$L44))-MONTH($E44)+1-IF(DAY(MIN(Календарь!$C$32-1,$L44))&lt;MIN(DAY($E44),DAY(EOMONTH(MIN(Календарь!$C$32-1,$L44),0))),1,0))))-$M44)*$G44)</f>
        <v/>
      </c>
      <c r="P44" s="21" t="str">
        <f aca="false">IF(OR(K44&lt;&gt;"OK",NOT(ISNUMBER(Календарь!C$33))),"",MAX(0,IF(MIN(Календарь!C$33,$L44)&lt;$E44,0,IF($F44="Разово",1,IF($F44="Еженедельно",INT((MIN(Календарь!C$33,$L44)-$E44)/7)+1,(YEAR(MIN(Календарь!C$33,$L44))-YEAR($E44))*12+MONTH(MIN(Календарь!C$33,$L44))-MONTH($E44)+1-IF(DAY(MIN(Календарь!C$33,$L44))&lt;MIN(DAY($E44),DAY(EOMONTH(MIN(Календарь!C$33,$L44),0))),1,0))))-$M44)*$G44)</f>
        <v/>
      </c>
      <c r="Q44" s="21" t="str">
        <f aca="false">IF(OR(K44&lt;&gt;"OK",NOT(ISNUMBER(Календарь!D$33))),"",MAX(0,IF(MIN(Календарь!D$33,$L44)&lt;$E44,0,IF($F44="Разово",1,IF($F44="Еженедельно",INT((MIN(Календарь!D$33,$L44)-$E44)/7)+1,(YEAR(MIN(Календарь!D$33,$L44))-YEAR($E44))*12+MONTH(MIN(Календарь!D$33,$L44))-MONTH($E44)+1-IF(DAY(MIN(Календарь!D$33,$L44))&lt;MIN(DAY($E44),DAY(EOMONTH(MIN(Календарь!D$33,$L44),0))),1,0))))-$M44)*$G44)</f>
        <v/>
      </c>
      <c r="R44" s="21" t="str">
        <f aca="false">IF(OR(K44&lt;&gt;"OK",NOT(ISNUMBER(Календарь!E$33))),"",MAX(0,IF(MIN(Календарь!E$33,$L44)&lt;$E44,0,IF($F44="Разово",1,IF($F44="Еженедельно",INT((MIN(Календарь!E$33,$L44)-$E44)/7)+1,(YEAR(MIN(Календарь!E$33,$L44))-YEAR($E44))*12+MONTH(MIN(Календарь!E$33,$L44))-MONTH($E44)+1-IF(DAY(MIN(Календарь!E$33,$L44))&lt;MIN(DAY($E44),DAY(EOMONTH(MIN(Календарь!E$33,$L44),0))),1,0))))-$M44)*$G44)</f>
        <v/>
      </c>
      <c r="S44" s="21" t="str">
        <f aca="false">IF(OR(K44&lt;&gt;"OK",NOT(ISNUMBER(Календарь!F$33))),"",MAX(0,IF(MIN(Календарь!F$33,$L44)&lt;$E44,0,IF($F44="Разово",1,IF($F44="Еженедельно",INT((MIN(Календарь!F$33,$L44)-$E44)/7)+1,(YEAR(MIN(Календарь!F$33,$L44))-YEAR($E44))*12+MONTH(MIN(Календарь!F$33,$L44))-MONTH($E44)+1-IF(DAY(MIN(Календарь!F$33,$L44))&lt;MIN(DAY($E44),DAY(EOMONTH(MIN(Календарь!F$33,$L44),0))),1,0))))-$M44)*$G44)</f>
        <v/>
      </c>
      <c r="T44" s="21" t="str">
        <f aca="false">IF(OR(K44&lt;&gt;"OK",NOT(ISNUMBER(Календарь!G$33))),"",MAX(0,IF(MIN(Календарь!G$33,$L44)&lt;$E44,0,IF($F44="Разово",1,IF($F44="Еженедельно",INT((MIN(Календарь!G$33,$L44)-$E44)/7)+1,(YEAR(MIN(Календарь!G$33,$L44))-YEAR($E44))*12+MONTH(MIN(Календарь!G$33,$L44))-MONTH($E44)+1-IF(DAY(MIN(Календарь!G$33,$L44))&lt;MIN(DAY($E44),DAY(EOMONTH(MIN(Календарь!G$33,$L44),0))),1,0))))-$M44)*$G44)</f>
        <v/>
      </c>
      <c r="U44" s="21" t="str">
        <f aca="false">IF(OR(K44&lt;&gt;"OK",NOT(ISNUMBER(Календарь!H$33))),"",MAX(0,IF(MIN(Календарь!H$33,$L44)&lt;$E44,0,IF($F44="Разово",1,IF($F44="Еженедельно",INT((MIN(Календарь!H$33,$L44)-$E44)/7)+1,(YEAR(MIN(Календарь!H$33,$L44))-YEAR($E44))*12+MONTH(MIN(Календарь!H$33,$L44))-MONTH($E44)+1-IF(DAY(MIN(Календарь!H$33,$L44))&lt;MIN(DAY($E44),DAY(EOMONTH(MIN(Календарь!H$33,$L44),0))),1,0))))-$M44)*$G44)</f>
        <v/>
      </c>
      <c r="V44" s="21" t="str">
        <f aca="false">IF(OR(K44&lt;&gt;"OK",NOT(ISNUMBER(Календарь!I$33))),"",MAX(0,IF(MIN(Календарь!I$33,$L44)&lt;$E44,0,IF($F44="Разово",1,IF($F44="Еженедельно",INT((MIN(Календарь!I$33,$L44)-$E44)/7)+1,(YEAR(MIN(Календарь!I$33,$L44))-YEAR($E44))*12+MONTH(MIN(Календарь!I$33,$L44))-MONTH($E44)+1-IF(DAY(MIN(Календарь!I$33,$L44))&lt;MIN(DAY($E44),DAY(EOMONTH(MIN(Календарь!I$33,$L44),0))),1,0))))-$M44)*$G44)</f>
        <v/>
      </c>
      <c r="W44" s="21" t="str">
        <f aca="false">IF(OR(K44&lt;&gt;"OK",NOT(ISNUMBER(Календарь!J$33))),"",MAX(0,IF(MIN(Календарь!J$33,$L44)&lt;$E44,0,IF($F44="Разово",1,IF($F44="Еженедельно",INT((MIN(Календарь!J$33,$L44)-$E44)/7)+1,(YEAR(MIN(Календарь!J$33,$L44))-YEAR($E44))*12+MONTH(MIN(Календарь!J$33,$L44))-MONTH($E44)+1-IF(DAY(MIN(Календарь!J$33,$L44))&lt;MIN(DAY($E44),DAY(EOMONTH(MIN(Календарь!J$33,$L44),0))),1,0))))-$M44)*$G44)</f>
        <v/>
      </c>
      <c r="X44" s="21" t="str">
        <f aca="false">IF(OR(K44&lt;&gt;"OK",NOT(ISNUMBER(Календарь!K$33))),"",MAX(0,IF(MIN(Календарь!K$33,$L44)&lt;$E44,0,IF($F44="Разово",1,IF($F44="Еженедельно",INT((MIN(Календарь!K$33,$L44)-$E44)/7)+1,(YEAR(MIN(Календарь!K$33,$L44))-YEAR($E44))*12+MONTH(MIN(Календарь!K$33,$L44))-MONTH($E44)+1-IF(DAY(MIN(Календарь!K$33,$L44))&lt;MIN(DAY($E44),DAY(EOMONTH(MIN(Календарь!K$33,$L44),0))),1,0))))-$M44)*$G44)</f>
        <v/>
      </c>
      <c r="Y44" s="21" t="str">
        <f aca="false">IF(OR(K44&lt;&gt;"OK",NOT(ISNUMBER(Календарь!L$33))),"",MAX(0,IF(MIN(Календарь!L$33,$L44)&lt;$E44,0,IF($F44="Разово",1,IF($F44="Еженедельно",INT((MIN(Календарь!L$33,$L44)-$E44)/7)+1,(YEAR(MIN(Календарь!L$33,$L44))-YEAR($E44))*12+MONTH(MIN(Календарь!L$33,$L44))-MONTH($E44)+1-IF(DAY(MIN(Календарь!L$33,$L44))&lt;MIN(DAY($E44),DAY(EOMONTH(MIN(Календарь!L$33,$L44),0))),1,0))))-$M44)*$G44)</f>
        <v/>
      </c>
      <c r="Z44" s="21" t="str">
        <f aca="false">IF(OR(K44&lt;&gt;"OK",NOT(ISNUMBER(Календарь!M$33))),"",MAX(0,IF(MIN(Календарь!M$33,$L44)&lt;$E44,0,IF($F44="Разово",1,IF($F44="Еженедельно",INT((MIN(Календарь!M$33,$L44)-$E44)/7)+1,(YEAR(MIN(Календарь!M$33,$L44))-YEAR($E44))*12+MONTH(MIN(Календарь!M$33,$L44))-MONTH($E44)+1-IF(DAY(MIN(Календарь!M$33,$L44))&lt;MIN(DAY($E44),DAY(EOMONTH(MIN(Календарь!M$33,$L44),0))),1,0))))-$M44)*$G44)</f>
        <v/>
      </c>
      <c r="AA44" s="21" t="str">
        <f aca="false">IF(OR(K44&lt;&gt;"OK",NOT(ISNUMBER(Календарь!N$33))),"",MAX(0,IF(MIN(Календарь!N$33,$L44)&lt;$E44,0,IF($F44="Разово",1,IF($F44="Еженедельно",INT((MIN(Календарь!N$33,$L44)-$E44)/7)+1,(YEAR(MIN(Календарь!N$33,$L44))-YEAR($E44))*12+MONTH(MIN(Календарь!N$33,$L44))-MONTH($E44)+1-IF(DAY(MIN(Календарь!N$33,$L44))&lt;MIN(DAY($E44),DAY(EOMONTH(MIN(Календарь!N$33,$L44),0))),1,0))))-$M44)*$G44)</f>
        <v/>
      </c>
    </row>
    <row r="45" customFormat="false" ht="22" hidden="false" customHeight="true" outlineLevel="0" collapsed="false">
      <c r="A45" s="6"/>
      <c r="B45" s="6"/>
      <c r="C45" s="6"/>
      <c r="D45" s="6"/>
      <c r="E45" s="5"/>
      <c r="F45" s="6"/>
      <c r="G45" s="7"/>
      <c r="H45" s="5"/>
      <c r="I45" s="6"/>
      <c r="J45" s="1"/>
      <c r="K45" s="19" t="str">
        <f aca="false">IF(COUNTA(A45:I45)=0,"",IF(OR(A45="",B45="",C45="",AND(D45&lt;&gt;"Приход",D45&lt;&gt;"Расход"),NOT(ISNUMBER(E45)),NOT(ISNUMBER(G45)),AND(F45&lt;&gt;"Разово",F45&lt;&gt;"Еженедельно",F45&lt;&gt;"Ежемесячно")),"Ошибка: поля или тип",IF(OR(E45&lt;&gt;INT(E45),E45&lt;36526,E45&gt;109574,G45&lt;0),"Ошибка: дата или сумма",IF(AND(H45&lt;&gt;"",NOT(ISNUMBER(H45))),"Ошибка: последний срок",IF(AND(ISNUMBER(H45),OR(H45&lt;E45,H45&lt;&gt;INT(H45))),"Ошибка: последний срок",IF(COUNTIFS($A$12:$A$111,A45)&lt;&gt;1,"Ошибка: повтор ID","OK"))))))</f>
        <v/>
      </c>
      <c r="L45" s="20" t="str">
        <f aca="false">IF(K45="OK",IF(H45="",DATE(2199,12,31),H45),"")</f>
        <v/>
      </c>
      <c r="M45" s="19" t="str">
        <f aca="false">IF(AND(K45="OK",ISNUMBER(Календарь!$C$6)),IF(MIN(Календарь!$C$6-1,$L45)&lt;$E45,0,IF($F45="Разово",1,IF($F45="Еженедельно",INT((MIN(Календарь!$C$6-1,$L45)-$E45)/7)+1,(YEAR(MIN(Календарь!$C$6-1,$L45))-YEAR($E45))*12+MONTH(MIN(Календарь!$C$6-1,$L45))-MONTH($E45)+1-IF(DAY(MIN(Календарь!$C$6-1,$L45))&lt;MIN(DAY($E45),DAY(EOMONTH(MIN(Календарь!$C$6-1,$L45),0))),1,0)))),"")</f>
        <v/>
      </c>
      <c r="N45" s="21" t="str">
        <f aca="false">IF(OR(K45&lt;&gt;"OK",NOT(ISNUMBER(Календарь!$L$5))),"",MAX(0,IF(MIN(Календарь!$L$5,$L45)&lt;$E45,0,IF($F45="Разово",1,IF($F45="Еженедельно",INT((MIN(Календарь!$L$5,$L45)-$E45)/7)+1,(YEAR(MIN(Календарь!$L$5,$L45))-YEAR($E45))*12+MONTH(MIN(Календарь!$L$5,$L45))-MONTH($E45)+1-IF(DAY(MIN(Календарь!$L$5,$L45))&lt;MIN(DAY($E45),DAY(EOMONTH(MIN(Календарь!$L$5,$L45),0))),1,0))))-$M45)*$G45)</f>
        <v/>
      </c>
      <c r="O45" s="21" t="str">
        <f aca="false">IF(OR(K45&lt;&gt;"OK",NOT(ISNUMBER(Календарь!$C$32-1))),"",MAX(0,IF(MIN(Календарь!$C$32-1,$L45)&lt;$E45,0,IF($F45="Разово",1,IF($F45="Еженедельно",INT((MIN(Календарь!$C$32-1,$L45)-$E45)/7)+1,(YEAR(MIN(Календарь!$C$32-1,$L45))-YEAR($E45))*12+MONTH(MIN(Календарь!$C$32-1,$L45))-MONTH($E45)+1-IF(DAY(MIN(Календарь!$C$32-1,$L45))&lt;MIN(DAY($E45),DAY(EOMONTH(MIN(Календарь!$C$32-1,$L45),0))),1,0))))-$M45)*$G45)</f>
        <v/>
      </c>
      <c r="P45" s="21" t="str">
        <f aca="false">IF(OR(K45&lt;&gt;"OK",NOT(ISNUMBER(Календарь!C$33))),"",MAX(0,IF(MIN(Календарь!C$33,$L45)&lt;$E45,0,IF($F45="Разово",1,IF($F45="Еженедельно",INT((MIN(Календарь!C$33,$L45)-$E45)/7)+1,(YEAR(MIN(Календарь!C$33,$L45))-YEAR($E45))*12+MONTH(MIN(Календарь!C$33,$L45))-MONTH($E45)+1-IF(DAY(MIN(Календарь!C$33,$L45))&lt;MIN(DAY($E45),DAY(EOMONTH(MIN(Календарь!C$33,$L45),0))),1,0))))-$M45)*$G45)</f>
        <v/>
      </c>
      <c r="Q45" s="21" t="str">
        <f aca="false">IF(OR(K45&lt;&gt;"OK",NOT(ISNUMBER(Календарь!D$33))),"",MAX(0,IF(MIN(Календарь!D$33,$L45)&lt;$E45,0,IF($F45="Разово",1,IF($F45="Еженедельно",INT((MIN(Календарь!D$33,$L45)-$E45)/7)+1,(YEAR(MIN(Календарь!D$33,$L45))-YEAR($E45))*12+MONTH(MIN(Календарь!D$33,$L45))-MONTH($E45)+1-IF(DAY(MIN(Календарь!D$33,$L45))&lt;MIN(DAY($E45),DAY(EOMONTH(MIN(Календарь!D$33,$L45),0))),1,0))))-$M45)*$G45)</f>
        <v/>
      </c>
      <c r="R45" s="21" t="str">
        <f aca="false">IF(OR(K45&lt;&gt;"OK",NOT(ISNUMBER(Календарь!E$33))),"",MAX(0,IF(MIN(Календарь!E$33,$L45)&lt;$E45,0,IF($F45="Разово",1,IF($F45="Еженедельно",INT((MIN(Календарь!E$33,$L45)-$E45)/7)+1,(YEAR(MIN(Календарь!E$33,$L45))-YEAR($E45))*12+MONTH(MIN(Календарь!E$33,$L45))-MONTH($E45)+1-IF(DAY(MIN(Календарь!E$33,$L45))&lt;MIN(DAY($E45),DAY(EOMONTH(MIN(Календарь!E$33,$L45),0))),1,0))))-$M45)*$G45)</f>
        <v/>
      </c>
      <c r="S45" s="21" t="str">
        <f aca="false">IF(OR(K45&lt;&gt;"OK",NOT(ISNUMBER(Календарь!F$33))),"",MAX(0,IF(MIN(Календарь!F$33,$L45)&lt;$E45,0,IF($F45="Разово",1,IF($F45="Еженедельно",INT((MIN(Календарь!F$33,$L45)-$E45)/7)+1,(YEAR(MIN(Календарь!F$33,$L45))-YEAR($E45))*12+MONTH(MIN(Календарь!F$33,$L45))-MONTH($E45)+1-IF(DAY(MIN(Календарь!F$33,$L45))&lt;MIN(DAY($E45),DAY(EOMONTH(MIN(Календарь!F$33,$L45),0))),1,0))))-$M45)*$G45)</f>
        <v/>
      </c>
      <c r="T45" s="21" t="str">
        <f aca="false">IF(OR(K45&lt;&gt;"OK",NOT(ISNUMBER(Календарь!G$33))),"",MAX(0,IF(MIN(Календарь!G$33,$L45)&lt;$E45,0,IF($F45="Разово",1,IF($F45="Еженедельно",INT((MIN(Календарь!G$33,$L45)-$E45)/7)+1,(YEAR(MIN(Календарь!G$33,$L45))-YEAR($E45))*12+MONTH(MIN(Календарь!G$33,$L45))-MONTH($E45)+1-IF(DAY(MIN(Календарь!G$33,$L45))&lt;MIN(DAY($E45),DAY(EOMONTH(MIN(Календарь!G$33,$L45),0))),1,0))))-$M45)*$G45)</f>
        <v/>
      </c>
      <c r="U45" s="21" t="str">
        <f aca="false">IF(OR(K45&lt;&gt;"OK",NOT(ISNUMBER(Календарь!H$33))),"",MAX(0,IF(MIN(Календарь!H$33,$L45)&lt;$E45,0,IF($F45="Разово",1,IF($F45="Еженедельно",INT((MIN(Календарь!H$33,$L45)-$E45)/7)+1,(YEAR(MIN(Календарь!H$33,$L45))-YEAR($E45))*12+MONTH(MIN(Календарь!H$33,$L45))-MONTH($E45)+1-IF(DAY(MIN(Календарь!H$33,$L45))&lt;MIN(DAY($E45),DAY(EOMONTH(MIN(Календарь!H$33,$L45),0))),1,0))))-$M45)*$G45)</f>
        <v/>
      </c>
      <c r="V45" s="21" t="str">
        <f aca="false">IF(OR(K45&lt;&gt;"OK",NOT(ISNUMBER(Календарь!I$33))),"",MAX(0,IF(MIN(Календарь!I$33,$L45)&lt;$E45,0,IF($F45="Разово",1,IF($F45="Еженедельно",INT((MIN(Календарь!I$33,$L45)-$E45)/7)+1,(YEAR(MIN(Календарь!I$33,$L45))-YEAR($E45))*12+MONTH(MIN(Календарь!I$33,$L45))-MONTH($E45)+1-IF(DAY(MIN(Календарь!I$33,$L45))&lt;MIN(DAY($E45),DAY(EOMONTH(MIN(Календарь!I$33,$L45),0))),1,0))))-$M45)*$G45)</f>
        <v/>
      </c>
      <c r="W45" s="21" t="str">
        <f aca="false">IF(OR(K45&lt;&gt;"OK",NOT(ISNUMBER(Календарь!J$33))),"",MAX(0,IF(MIN(Календарь!J$33,$L45)&lt;$E45,0,IF($F45="Разово",1,IF($F45="Еженедельно",INT((MIN(Календарь!J$33,$L45)-$E45)/7)+1,(YEAR(MIN(Календарь!J$33,$L45))-YEAR($E45))*12+MONTH(MIN(Календарь!J$33,$L45))-MONTH($E45)+1-IF(DAY(MIN(Календарь!J$33,$L45))&lt;MIN(DAY($E45),DAY(EOMONTH(MIN(Календарь!J$33,$L45),0))),1,0))))-$M45)*$G45)</f>
        <v/>
      </c>
      <c r="X45" s="21" t="str">
        <f aca="false">IF(OR(K45&lt;&gt;"OK",NOT(ISNUMBER(Календарь!K$33))),"",MAX(0,IF(MIN(Календарь!K$33,$L45)&lt;$E45,0,IF($F45="Разово",1,IF($F45="Еженедельно",INT((MIN(Календарь!K$33,$L45)-$E45)/7)+1,(YEAR(MIN(Календарь!K$33,$L45))-YEAR($E45))*12+MONTH(MIN(Календарь!K$33,$L45))-MONTH($E45)+1-IF(DAY(MIN(Календарь!K$33,$L45))&lt;MIN(DAY($E45),DAY(EOMONTH(MIN(Календарь!K$33,$L45),0))),1,0))))-$M45)*$G45)</f>
        <v/>
      </c>
      <c r="Y45" s="21" t="str">
        <f aca="false">IF(OR(K45&lt;&gt;"OK",NOT(ISNUMBER(Календарь!L$33))),"",MAX(0,IF(MIN(Календарь!L$33,$L45)&lt;$E45,0,IF($F45="Разово",1,IF($F45="Еженедельно",INT((MIN(Календарь!L$33,$L45)-$E45)/7)+1,(YEAR(MIN(Календарь!L$33,$L45))-YEAR($E45))*12+MONTH(MIN(Календарь!L$33,$L45))-MONTH($E45)+1-IF(DAY(MIN(Календарь!L$33,$L45))&lt;MIN(DAY($E45),DAY(EOMONTH(MIN(Календарь!L$33,$L45),0))),1,0))))-$M45)*$G45)</f>
        <v/>
      </c>
      <c r="Z45" s="21" t="str">
        <f aca="false">IF(OR(K45&lt;&gt;"OK",NOT(ISNUMBER(Календарь!M$33))),"",MAX(0,IF(MIN(Календарь!M$33,$L45)&lt;$E45,0,IF($F45="Разово",1,IF($F45="Еженедельно",INT((MIN(Календарь!M$33,$L45)-$E45)/7)+1,(YEAR(MIN(Календарь!M$33,$L45))-YEAR($E45))*12+MONTH(MIN(Календарь!M$33,$L45))-MONTH($E45)+1-IF(DAY(MIN(Календарь!M$33,$L45))&lt;MIN(DAY($E45),DAY(EOMONTH(MIN(Календарь!M$33,$L45),0))),1,0))))-$M45)*$G45)</f>
        <v/>
      </c>
      <c r="AA45" s="21" t="str">
        <f aca="false">IF(OR(K45&lt;&gt;"OK",NOT(ISNUMBER(Календарь!N$33))),"",MAX(0,IF(MIN(Календарь!N$33,$L45)&lt;$E45,0,IF($F45="Разово",1,IF($F45="Еженедельно",INT((MIN(Календарь!N$33,$L45)-$E45)/7)+1,(YEAR(MIN(Календарь!N$33,$L45))-YEAR($E45))*12+MONTH(MIN(Календарь!N$33,$L45))-MONTH($E45)+1-IF(DAY(MIN(Календарь!N$33,$L45))&lt;MIN(DAY($E45),DAY(EOMONTH(MIN(Календарь!N$33,$L45),0))),1,0))))-$M45)*$G45)</f>
        <v/>
      </c>
    </row>
    <row r="46" customFormat="false" ht="22" hidden="false" customHeight="true" outlineLevel="0" collapsed="false">
      <c r="A46" s="6"/>
      <c r="B46" s="6"/>
      <c r="C46" s="6"/>
      <c r="D46" s="6"/>
      <c r="E46" s="5"/>
      <c r="F46" s="6"/>
      <c r="G46" s="7"/>
      <c r="H46" s="5"/>
      <c r="I46" s="6"/>
      <c r="J46" s="1"/>
      <c r="K46" s="19" t="str">
        <f aca="false">IF(COUNTA(A46:I46)=0,"",IF(OR(A46="",B46="",C46="",AND(D46&lt;&gt;"Приход",D46&lt;&gt;"Расход"),NOT(ISNUMBER(E46)),NOT(ISNUMBER(G46)),AND(F46&lt;&gt;"Разово",F46&lt;&gt;"Еженедельно",F46&lt;&gt;"Ежемесячно")),"Ошибка: поля или тип",IF(OR(E46&lt;&gt;INT(E46),E46&lt;36526,E46&gt;109574,G46&lt;0),"Ошибка: дата или сумма",IF(AND(H46&lt;&gt;"",NOT(ISNUMBER(H46))),"Ошибка: последний срок",IF(AND(ISNUMBER(H46),OR(H46&lt;E46,H46&lt;&gt;INT(H46))),"Ошибка: последний срок",IF(COUNTIFS($A$12:$A$111,A46)&lt;&gt;1,"Ошибка: повтор ID","OK"))))))</f>
        <v/>
      </c>
      <c r="L46" s="20" t="str">
        <f aca="false">IF(K46="OK",IF(H46="",DATE(2199,12,31),H46),"")</f>
        <v/>
      </c>
      <c r="M46" s="19" t="str">
        <f aca="false">IF(AND(K46="OK",ISNUMBER(Календарь!$C$6)),IF(MIN(Календарь!$C$6-1,$L46)&lt;$E46,0,IF($F46="Разово",1,IF($F46="Еженедельно",INT((MIN(Календарь!$C$6-1,$L46)-$E46)/7)+1,(YEAR(MIN(Календарь!$C$6-1,$L46))-YEAR($E46))*12+MONTH(MIN(Календарь!$C$6-1,$L46))-MONTH($E46)+1-IF(DAY(MIN(Календарь!$C$6-1,$L46))&lt;MIN(DAY($E46),DAY(EOMONTH(MIN(Календарь!$C$6-1,$L46),0))),1,0)))),"")</f>
        <v/>
      </c>
      <c r="N46" s="21" t="str">
        <f aca="false">IF(OR(K46&lt;&gt;"OK",NOT(ISNUMBER(Календарь!$L$5))),"",MAX(0,IF(MIN(Календарь!$L$5,$L46)&lt;$E46,0,IF($F46="Разово",1,IF($F46="Еженедельно",INT((MIN(Календарь!$L$5,$L46)-$E46)/7)+1,(YEAR(MIN(Календарь!$L$5,$L46))-YEAR($E46))*12+MONTH(MIN(Календарь!$L$5,$L46))-MONTH($E46)+1-IF(DAY(MIN(Календарь!$L$5,$L46))&lt;MIN(DAY($E46),DAY(EOMONTH(MIN(Календарь!$L$5,$L46),0))),1,0))))-$M46)*$G46)</f>
        <v/>
      </c>
      <c r="O46" s="21" t="str">
        <f aca="false">IF(OR(K46&lt;&gt;"OK",NOT(ISNUMBER(Календарь!$C$32-1))),"",MAX(0,IF(MIN(Календарь!$C$32-1,$L46)&lt;$E46,0,IF($F46="Разово",1,IF($F46="Еженедельно",INT((MIN(Календарь!$C$32-1,$L46)-$E46)/7)+1,(YEAR(MIN(Календарь!$C$32-1,$L46))-YEAR($E46))*12+MONTH(MIN(Календарь!$C$32-1,$L46))-MONTH($E46)+1-IF(DAY(MIN(Календарь!$C$32-1,$L46))&lt;MIN(DAY($E46),DAY(EOMONTH(MIN(Календарь!$C$32-1,$L46),0))),1,0))))-$M46)*$G46)</f>
        <v/>
      </c>
      <c r="P46" s="21" t="str">
        <f aca="false">IF(OR(K46&lt;&gt;"OK",NOT(ISNUMBER(Календарь!C$33))),"",MAX(0,IF(MIN(Календарь!C$33,$L46)&lt;$E46,0,IF($F46="Разово",1,IF($F46="Еженедельно",INT((MIN(Календарь!C$33,$L46)-$E46)/7)+1,(YEAR(MIN(Календарь!C$33,$L46))-YEAR($E46))*12+MONTH(MIN(Календарь!C$33,$L46))-MONTH($E46)+1-IF(DAY(MIN(Календарь!C$33,$L46))&lt;MIN(DAY($E46),DAY(EOMONTH(MIN(Календарь!C$33,$L46),0))),1,0))))-$M46)*$G46)</f>
        <v/>
      </c>
      <c r="Q46" s="21" t="str">
        <f aca="false">IF(OR(K46&lt;&gt;"OK",NOT(ISNUMBER(Календарь!D$33))),"",MAX(0,IF(MIN(Календарь!D$33,$L46)&lt;$E46,0,IF($F46="Разово",1,IF($F46="Еженедельно",INT((MIN(Календарь!D$33,$L46)-$E46)/7)+1,(YEAR(MIN(Календарь!D$33,$L46))-YEAR($E46))*12+MONTH(MIN(Календарь!D$33,$L46))-MONTH($E46)+1-IF(DAY(MIN(Календарь!D$33,$L46))&lt;MIN(DAY($E46),DAY(EOMONTH(MIN(Календарь!D$33,$L46),0))),1,0))))-$M46)*$G46)</f>
        <v/>
      </c>
      <c r="R46" s="21" t="str">
        <f aca="false">IF(OR(K46&lt;&gt;"OK",NOT(ISNUMBER(Календарь!E$33))),"",MAX(0,IF(MIN(Календарь!E$33,$L46)&lt;$E46,0,IF($F46="Разово",1,IF($F46="Еженедельно",INT((MIN(Календарь!E$33,$L46)-$E46)/7)+1,(YEAR(MIN(Календарь!E$33,$L46))-YEAR($E46))*12+MONTH(MIN(Календарь!E$33,$L46))-MONTH($E46)+1-IF(DAY(MIN(Календарь!E$33,$L46))&lt;MIN(DAY($E46),DAY(EOMONTH(MIN(Календарь!E$33,$L46),0))),1,0))))-$M46)*$G46)</f>
        <v/>
      </c>
      <c r="S46" s="21" t="str">
        <f aca="false">IF(OR(K46&lt;&gt;"OK",NOT(ISNUMBER(Календарь!F$33))),"",MAX(0,IF(MIN(Календарь!F$33,$L46)&lt;$E46,0,IF($F46="Разово",1,IF($F46="Еженедельно",INT((MIN(Календарь!F$33,$L46)-$E46)/7)+1,(YEAR(MIN(Календарь!F$33,$L46))-YEAR($E46))*12+MONTH(MIN(Календарь!F$33,$L46))-MONTH($E46)+1-IF(DAY(MIN(Календарь!F$33,$L46))&lt;MIN(DAY($E46),DAY(EOMONTH(MIN(Календарь!F$33,$L46),0))),1,0))))-$M46)*$G46)</f>
        <v/>
      </c>
      <c r="T46" s="21" t="str">
        <f aca="false">IF(OR(K46&lt;&gt;"OK",NOT(ISNUMBER(Календарь!G$33))),"",MAX(0,IF(MIN(Календарь!G$33,$L46)&lt;$E46,0,IF($F46="Разово",1,IF($F46="Еженедельно",INT((MIN(Календарь!G$33,$L46)-$E46)/7)+1,(YEAR(MIN(Календарь!G$33,$L46))-YEAR($E46))*12+MONTH(MIN(Календарь!G$33,$L46))-MONTH($E46)+1-IF(DAY(MIN(Календарь!G$33,$L46))&lt;MIN(DAY($E46),DAY(EOMONTH(MIN(Календарь!G$33,$L46),0))),1,0))))-$M46)*$G46)</f>
        <v/>
      </c>
      <c r="U46" s="21" t="str">
        <f aca="false">IF(OR(K46&lt;&gt;"OK",NOT(ISNUMBER(Календарь!H$33))),"",MAX(0,IF(MIN(Календарь!H$33,$L46)&lt;$E46,0,IF($F46="Разово",1,IF($F46="Еженедельно",INT((MIN(Календарь!H$33,$L46)-$E46)/7)+1,(YEAR(MIN(Календарь!H$33,$L46))-YEAR($E46))*12+MONTH(MIN(Календарь!H$33,$L46))-MONTH($E46)+1-IF(DAY(MIN(Календарь!H$33,$L46))&lt;MIN(DAY($E46),DAY(EOMONTH(MIN(Календарь!H$33,$L46),0))),1,0))))-$M46)*$G46)</f>
        <v/>
      </c>
      <c r="V46" s="21" t="str">
        <f aca="false">IF(OR(K46&lt;&gt;"OK",NOT(ISNUMBER(Календарь!I$33))),"",MAX(0,IF(MIN(Календарь!I$33,$L46)&lt;$E46,0,IF($F46="Разово",1,IF($F46="Еженедельно",INT((MIN(Календарь!I$33,$L46)-$E46)/7)+1,(YEAR(MIN(Календарь!I$33,$L46))-YEAR($E46))*12+MONTH(MIN(Календарь!I$33,$L46))-MONTH($E46)+1-IF(DAY(MIN(Календарь!I$33,$L46))&lt;MIN(DAY($E46),DAY(EOMONTH(MIN(Календарь!I$33,$L46),0))),1,0))))-$M46)*$G46)</f>
        <v/>
      </c>
      <c r="W46" s="21" t="str">
        <f aca="false">IF(OR(K46&lt;&gt;"OK",NOT(ISNUMBER(Календарь!J$33))),"",MAX(0,IF(MIN(Календарь!J$33,$L46)&lt;$E46,0,IF($F46="Разово",1,IF($F46="Еженедельно",INT((MIN(Календарь!J$33,$L46)-$E46)/7)+1,(YEAR(MIN(Календарь!J$33,$L46))-YEAR($E46))*12+MONTH(MIN(Календарь!J$33,$L46))-MONTH($E46)+1-IF(DAY(MIN(Календарь!J$33,$L46))&lt;MIN(DAY($E46),DAY(EOMONTH(MIN(Календарь!J$33,$L46),0))),1,0))))-$M46)*$G46)</f>
        <v/>
      </c>
      <c r="X46" s="21" t="str">
        <f aca="false">IF(OR(K46&lt;&gt;"OK",NOT(ISNUMBER(Календарь!K$33))),"",MAX(0,IF(MIN(Календарь!K$33,$L46)&lt;$E46,0,IF($F46="Разово",1,IF($F46="Еженедельно",INT((MIN(Календарь!K$33,$L46)-$E46)/7)+1,(YEAR(MIN(Календарь!K$33,$L46))-YEAR($E46))*12+MONTH(MIN(Календарь!K$33,$L46))-MONTH($E46)+1-IF(DAY(MIN(Календарь!K$33,$L46))&lt;MIN(DAY($E46),DAY(EOMONTH(MIN(Календарь!K$33,$L46),0))),1,0))))-$M46)*$G46)</f>
        <v/>
      </c>
      <c r="Y46" s="21" t="str">
        <f aca="false">IF(OR(K46&lt;&gt;"OK",NOT(ISNUMBER(Календарь!L$33))),"",MAX(0,IF(MIN(Календарь!L$33,$L46)&lt;$E46,0,IF($F46="Разово",1,IF($F46="Еженедельно",INT((MIN(Календарь!L$33,$L46)-$E46)/7)+1,(YEAR(MIN(Календарь!L$33,$L46))-YEAR($E46))*12+MONTH(MIN(Календарь!L$33,$L46))-MONTH($E46)+1-IF(DAY(MIN(Календарь!L$33,$L46))&lt;MIN(DAY($E46),DAY(EOMONTH(MIN(Календарь!L$33,$L46),0))),1,0))))-$M46)*$G46)</f>
        <v/>
      </c>
      <c r="Z46" s="21" t="str">
        <f aca="false">IF(OR(K46&lt;&gt;"OK",NOT(ISNUMBER(Календарь!M$33))),"",MAX(0,IF(MIN(Календарь!M$33,$L46)&lt;$E46,0,IF($F46="Разово",1,IF($F46="Еженедельно",INT((MIN(Календарь!M$33,$L46)-$E46)/7)+1,(YEAR(MIN(Календарь!M$33,$L46))-YEAR($E46))*12+MONTH(MIN(Календарь!M$33,$L46))-MONTH($E46)+1-IF(DAY(MIN(Календарь!M$33,$L46))&lt;MIN(DAY($E46),DAY(EOMONTH(MIN(Календарь!M$33,$L46),0))),1,0))))-$M46)*$G46)</f>
        <v/>
      </c>
      <c r="AA46" s="21" t="str">
        <f aca="false">IF(OR(K46&lt;&gt;"OK",NOT(ISNUMBER(Календарь!N$33))),"",MAX(0,IF(MIN(Календарь!N$33,$L46)&lt;$E46,0,IF($F46="Разово",1,IF($F46="Еженедельно",INT((MIN(Календарь!N$33,$L46)-$E46)/7)+1,(YEAR(MIN(Календарь!N$33,$L46))-YEAR($E46))*12+MONTH(MIN(Календарь!N$33,$L46))-MONTH($E46)+1-IF(DAY(MIN(Календарь!N$33,$L46))&lt;MIN(DAY($E46),DAY(EOMONTH(MIN(Календарь!N$33,$L46),0))),1,0))))-$M46)*$G46)</f>
        <v/>
      </c>
    </row>
    <row r="47" customFormat="false" ht="22" hidden="false" customHeight="true" outlineLevel="0" collapsed="false">
      <c r="A47" s="6"/>
      <c r="B47" s="6"/>
      <c r="C47" s="6"/>
      <c r="D47" s="6"/>
      <c r="E47" s="5"/>
      <c r="F47" s="6"/>
      <c r="G47" s="7"/>
      <c r="H47" s="5"/>
      <c r="I47" s="6"/>
      <c r="J47" s="1"/>
      <c r="K47" s="19" t="str">
        <f aca="false">IF(COUNTA(A47:I47)=0,"",IF(OR(A47="",B47="",C47="",AND(D47&lt;&gt;"Приход",D47&lt;&gt;"Расход"),NOT(ISNUMBER(E47)),NOT(ISNUMBER(G47)),AND(F47&lt;&gt;"Разово",F47&lt;&gt;"Еженедельно",F47&lt;&gt;"Ежемесячно")),"Ошибка: поля или тип",IF(OR(E47&lt;&gt;INT(E47),E47&lt;36526,E47&gt;109574,G47&lt;0),"Ошибка: дата или сумма",IF(AND(H47&lt;&gt;"",NOT(ISNUMBER(H47))),"Ошибка: последний срок",IF(AND(ISNUMBER(H47),OR(H47&lt;E47,H47&lt;&gt;INT(H47))),"Ошибка: последний срок",IF(COUNTIFS($A$12:$A$111,A47)&lt;&gt;1,"Ошибка: повтор ID","OK"))))))</f>
        <v/>
      </c>
      <c r="L47" s="20" t="str">
        <f aca="false">IF(K47="OK",IF(H47="",DATE(2199,12,31),H47),"")</f>
        <v/>
      </c>
      <c r="M47" s="19" t="str">
        <f aca="false">IF(AND(K47="OK",ISNUMBER(Календарь!$C$6)),IF(MIN(Календарь!$C$6-1,$L47)&lt;$E47,0,IF($F47="Разово",1,IF($F47="Еженедельно",INT((MIN(Календарь!$C$6-1,$L47)-$E47)/7)+1,(YEAR(MIN(Календарь!$C$6-1,$L47))-YEAR($E47))*12+MONTH(MIN(Календарь!$C$6-1,$L47))-MONTH($E47)+1-IF(DAY(MIN(Календарь!$C$6-1,$L47))&lt;MIN(DAY($E47),DAY(EOMONTH(MIN(Календарь!$C$6-1,$L47),0))),1,0)))),"")</f>
        <v/>
      </c>
      <c r="N47" s="21" t="str">
        <f aca="false">IF(OR(K47&lt;&gt;"OK",NOT(ISNUMBER(Календарь!$L$5))),"",MAX(0,IF(MIN(Календарь!$L$5,$L47)&lt;$E47,0,IF($F47="Разово",1,IF($F47="Еженедельно",INT((MIN(Календарь!$L$5,$L47)-$E47)/7)+1,(YEAR(MIN(Календарь!$L$5,$L47))-YEAR($E47))*12+MONTH(MIN(Календарь!$L$5,$L47))-MONTH($E47)+1-IF(DAY(MIN(Календарь!$L$5,$L47))&lt;MIN(DAY($E47),DAY(EOMONTH(MIN(Календарь!$L$5,$L47),0))),1,0))))-$M47)*$G47)</f>
        <v/>
      </c>
      <c r="O47" s="21" t="str">
        <f aca="false">IF(OR(K47&lt;&gt;"OK",NOT(ISNUMBER(Календарь!$C$32-1))),"",MAX(0,IF(MIN(Календарь!$C$32-1,$L47)&lt;$E47,0,IF($F47="Разово",1,IF($F47="Еженедельно",INT((MIN(Календарь!$C$32-1,$L47)-$E47)/7)+1,(YEAR(MIN(Календарь!$C$32-1,$L47))-YEAR($E47))*12+MONTH(MIN(Календарь!$C$32-1,$L47))-MONTH($E47)+1-IF(DAY(MIN(Календарь!$C$32-1,$L47))&lt;MIN(DAY($E47),DAY(EOMONTH(MIN(Календарь!$C$32-1,$L47),0))),1,0))))-$M47)*$G47)</f>
        <v/>
      </c>
      <c r="P47" s="21" t="str">
        <f aca="false">IF(OR(K47&lt;&gt;"OK",NOT(ISNUMBER(Календарь!C$33))),"",MAX(0,IF(MIN(Календарь!C$33,$L47)&lt;$E47,0,IF($F47="Разово",1,IF($F47="Еженедельно",INT((MIN(Календарь!C$33,$L47)-$E47)/7)+1,(YEAR(MIN(Календарь!C$33,$L47))-YEAR($E47))*12+MONTH(MIN(Календарь!C$33,$L47))-MONTH($E47)+1-IF(DAY(MIN(Календарь!C$33,$L47))&lt;MIN(DAY($E47),DAY(EOMONTH(MIN(Календарь!C$33,$L47),0))),1,0))))-$M47)*$G47)</f>
        <v/>
      </c>
      <c r="Q47" s="21" t="str">
        <f aca="false">IF(OR(K47&lt;&gt;"OK",NOT(ISNUMBER(Календарь!D$33))),"",MAX(0,IF(MIN(Календарь!D$33,$L47)&lt;$E47,0,IF($F47="Разово",1,IF($F47="Еженедельно",INT((MIN(Календарь!D$33,$L47)-$E47)/7)+1,(YEAR(MIN(Календарь!D$33,$L47))-YEAR($E47))*12+MONTH(MIN(Календарь!D$33,$L47))-MONTH($E47)+1-IF(DAY(MIN(Календарь!D$33,$L47))&lt;MIN(DAY($E47),DAY(EOMONTH(MIN(Календарь!D$33,$L47),0))),1,0))))-$M47)*$G47)</f>
        <v/>
      </c>
      <c r="R47" s="21" t="str">
        <f aca="false">IF(OR(K47&lt;&gt;"OK",NOT(ISNUMBER(Календарь!E$33))),"",MAX(0,IF(MIN(Календарь!E$33,$L47)&lt;$E47,0,IF($F47="Разово",1,IF($F47="Еженедельно",INT((MIN(Календарь!E$33,$L47)-$E47)/7)+1,(YEAR(MIN(Календарь!E$33,$L47))-YEAR($E47))*12+MONTH(MIN(Календарь!E$33,$L47))-MONTH($E47)+1-IF(DAY(MIN(Календарь!E$33,$L47))&lt;MIN(DAY($E47),DAY(EOMONTH(MIN(Календарь!E$33,$L47),0))),1,0))))-$M47)*$G47)</f>
        <v/>
      </c>
      <c r="S47" s="21" t="str">
        <f aca="false">IF(OR(K47&lt;&gt;"OK",NOT(ISNUMBER(Календарь!F$33))),"",MAX(0,IF(MIN(Календарь!F$33,$L47)&lt;$E47,0,IF($F47="Разово",1,IF($F47="Еженедельно",INT((MIN(Календарь!F$33,$L47)-$E47)/7)+1,(YEAR(MIN(Календарь!F$33,$L47))-YEAR($E47))*12+MONTH(MIN(Календарь!F$33,$L47))-MONTH($E47)+1-IF(DAY(MIN(Календарь!F$33,$L47))&lt;MIN(DAY($E47),DAY(EOMONTH(MIN(Календарь!F$33,$L47),0))),1,0))))-$M47)*$G47)</f>
        <v/>
      </c>
      <c r="T47" s="21" t="str">
        <f aca="false">IF(OR(K47&lt;&gt;"OK",NOT(ISNUMBER(Календарь!G$33))),"",MAX(0,IF(MIN(Календарь!G$33,$L47)&lt;$E47,0,IF($F47="Разово",1,IF($F47="Еженедельно",INT((MIN(Календарь!G$33,$L47)-$E47)/7)+1,(YEAR(MIN(Календарь!G$33,$L47))-YEAR($E47))*12+MONTH(MIN(Календарь!G$33,$L47))-MONTH($E47)+1-IF(DAY(MIN(Календарь!G$33,$L47))&lt;MIN(DAY($E47),DAY(EOMONTH(MIN(Календарь!G$33,$L47),0))),1,0))))-$M47)*$G47)</f>
        <v/>
      </c>
      <c r="U47" s="21" t="str">
        <f aca="false">IF(OR(K47&lt;&gt;"OK",NOT(ISNUMBER(Календарь!H$33))),"",MAX(0,IF(MIN(Календарь!H$33,$L47)&lt;$E47,0,IF($F47="Разово",1,IF($F47="Еженедельно",INT((MIN(Календарь!H$33,$L47)-$E47)/7)+1,(YEAR(MIN(Календарь!H$33,$L47))-YEAR($E47))*12+MONTH(MIN(Календарь!H$33,$L47))-MONTH($E47)+1-IF(DAY(MIN(Календарь!H$33,$L47))&lt;MIN(DAY($E47),DAY(EOMONTH(MIN(Календарь!H$33,$L47),0))),1,0))))-$M47)*$G47)</f>
        <v/>
      </c>
      <c r="V47" s="21" t="str">
        <f aca="false">IF(OR(K47&lt;&gt;"OK",NOT(ISNUMBER(Календарь!I$33))),"",MAX(0,IF(MIN(Календарь!I$33,$L47)&lt;$E47,0,IF($F47="Разово",1,IF($F47="Еженедельно",INT((MIN(Календарь!I$33,$L47)-$E47)/7)+1,(YEAR(MIN(Календарь!I$33,$L47))-YEAR($E47))*12+MONTH(MIN(Календарь!I$33,$L47))-MONTH($E47)+1-IF(DAY(MIN(Календарь!I$33,$L47))&lt;MIN(DAY($E47),DAY(EOMONTH(MIN(Календарь!I$33,$L47),0))),1,0))))-$M47)*$G47)</f>
        <v/>
      </c>
      <c r="W47" s="21" t="str">
        <f aca="false">IF(OR(K47&lt;&gt;"OK",NOT(ISNUMBER(Календарь!J$33))),"",MAX(0,IF(MIN(Календарь!J$33,$L47)&lt;$E47,0,IF($F47="Разово",1,IF($F47="Еженедельно",INT((MIN(Календарь!J$33,$L47)-$E47)/7)+1,(YEAR(MIN(Календарь!J$33,$L47))-YEAR($E47))*12+MONTH(MIN(Календарь!J$33,$L47))-MONTH($E47)+1-IF(DAY(MIN(Календарь!J$33,$L47))&lt;MIN(DAY($E47),DAY(EOMONTH(MIN(Календарь!J$33,$L47),0))),1,0))))-$M47)*$G47)</f>
        <v/>
      </c>
      <c r="X47" s="21" t="str">
        <f aca="false">IF(OR(K47&lt;&gt;"OK",NOT(ISNUMBER(Календарь!K$33))),"",MAX(0,IF(MIN(Календарь!K$33,$L47)&lt;$E47,0,IF($F47="Разово",1,IF($F47="Еженедельно",INT((MIN(Календарь!K$33,$L47)-$E47)/7)+1,(YEAR(MIN(Календарь!K$33,$L47))-YEAR($E47))*12+MONTH(MIN(Календарь!K$33,$L47))-MONTH($E47)+1-IF(DAY(MIN(Календарь!K$33,$L47))&lt;MIN(DAY($E47),DAY(EOMONTH(MIN(Календарь!K$33,$L47),0))),1,0))))-$M47)*$G47)</f>
        <v/>
      </c>
      <c r="Y47" s="21" t="str">
        <f aca="false">IF(OR(K47&lt;&gt;"OK",NOT(ISNUMBER(Календарь!L$33))),"",MAX(0,IF(MIN(Календарь!L$33,$L47)&lt;$E47,0,IF($F47="Разово",1,IF($F47="Еженедельно",INT((MIN(Календарь!L$33,$L47)-$E47)/7)+1,(YEAR(MIN(Календарь!L$33,$L47))-YEAR($E47))*12+MONTH(MIN(Календарь!L$33,$L47))-MONTH($E47)+1-IF(DAY(MIN(Календарь!L$33,$L47))&lt;MIN(DAY($E47),DAY(EOMONTH(MIN(Календарь!L$33,$L47),0))),1,0))))-$M47)*$G47)</f>
        <v/>
      </c>
      <c r="Z47" s="21" t="str">
        <f aca="false">IF(OR(K47&lt;&gt;"OK",NOT(ISNUMBER(Календарь!M$33))),"",MAX(0,IF(MIN(Календарь!M$33,$L47)&lt;$E47,0,IF($F47="Разово",1,IF($F47="Еженедельно",INT((MIN(Календарь!M$33,$L47)-$E47)/7)+1,(YEAR(MIN(Календарь!M$33,$L47))-YEAR($E47))*12+MONTH(MIN(Календарь!M$33,$L47))-MONTH($E47)+1-IF(DAY(MIN(Календарь!M$33,$L47))&lt;MIN(DAY($E47),DAY(EOMONTH(MIN(Календарь!M$33,$L47),0))),1,0))))-$M47)*$G47)</f>
        <v/>
      </c>
      <c r="AA47" s="21" t="str">
        <f aca="false">IF(OR(K47&lt;&gt;"OK",NOT(ISNUMBER(Календарь!N$33))),"",MAX(0,IF(MIN(Календарь!N$33,$L47)&lt;$E47,0,IF($F47="Разово",1,IF($F47="Еженедельно",INT((MIN(Календарь!N$33,$L47)-$E47)/7)+1,(YEAR(MIN(Календарь!N$33,$L47))-YEAR($E47))*12+MONTH(MIN(Календарь!N$33,$L47))-MONTH($E47)+1-IF(DAY(MIN(Календарь!N$33,$L47))&lt;MIN(DAY($E47),DAY(EOMONTH(MIN(Календарь!N$33,$L47),0))),1,0))))-$M47)*$G47)</f>
        <v/>
      </c>
    </row>
    <row r="48" customFormat="false" ht="22" hidden="false" customHeight="true" outlineLevel="0" collapsed="false">
      <c r="A48" s="6"/>
      <c r="B48" s="6"/>
      <c r="C48" s="6"/>
      <c r="D48" s="6"/>
      <c r="E48" s="5"/>
      <c r="F48" s="6"/>
      <c r="G48" s="7"/>
      <c r="H48" s="5"/>
      <c r="I48" s="6"/>
      <c r="J48" s="1"/>
      <c r="K48" s="19" t="str">
        <f aca="false">IF(COUNTA(A48:I48)=0,"",IF(OR(A48="",B48="",C48="",AND(D48&lt;&gt;"Приход",D48&lt;&gt;"Расход"),NOT(ISNUMBER(E48)),NOT(ISNUMBER(G48)),AND(F48&lt;&gt;"Разово",F48&lt;&gt;"Еженедельно",F48&lt;&gt;"Ежемесячно")),"Ошибка: поля или тип",IF(OR(E48&lt;&gt;INT(E48),E48&lt;36526,E48&gt;109574,G48&lt;0),"Ошибка: дата или сумма",IF(AND(H48&lt;&gt;"",NOT(ISNUMBER(H48))),"Ошибка: последний срок",IF(AND(ISNUMBER(H48),OR(H48&lt;E48,H48&lt;&gt;INT(H48))),"Ошибка: последний срок",IF(COUNTIFS($A$12:$A$111,A48)&lt;&gt;1,"Ошибка: повтор ID","OK"))))))</f>
        <v/>
      </c>
      <c r="L48" s="20" t="str">
        <f aca="false">IF(K48="OK",IF(H48="",DATE(2199,12,31),H48),"")</f>
        <v/>
      </c>
      <c r="M48" s="19" t="str">
        <f aca="false">IF(AND(K48="OK",ISNUMBER(Календарь!$C$6)),IF(MIN(Календарь!$C$6-1,$L48)&lt;$E48,0,IF($F48="Разово",1,IF($F48="Еженедельно",INT((MIN(Календарь!$C$6-1,$L48)-$E48)/7)+1,(YEAR(MIN(Календарь!$C$6-1,$L48))-YEAR($E48))*12+MONTH(MIN(Календарь!$C$6-1,$L48))-MONTH($E48)+1-IF(DAY(MIN(Календарь!$C$6-1,$L48))&lt;MIN(DAY($E48),DAY(EOMONTH(MIN(Календарь!$C$6-1,$L48),0))),1,0)))),"")</f>
        <v/>
      </c>
      <c r="N48" s="21" t="str">
        <f aca="false">IF(OR(K48&lt;&gt;"OK",NOT(ISNUMBER(Календарь!$L$5))),"",MAX(0,IF(MIN(Календарь!$L$5,$L48)&lt;$E48,0,IF($F48="Разово",1,IF($F48="Еженедельно",INT((MIN(Календарь!$L$5,$L48)-$E48)/7)+1,(YEAR(MIN(Календарь!$L$5,$L48))-YEAR($E48))*12+MONTH(MIN(Календарь!$L$5,$L48))-MONTH($E48)+1-IF(DAY(MIN(Календарь!$L$5,$L48))&lt;MIN(DAY($E48),DAY(EOMONTH(MIN(Календарь!$L$5,$L48),0))),1,0))))-$M48)*$G48)</f>
        <v/>
      </c>
      <c r="O48" s="21" t="str">
        <f aca="false">IF(OR(K48&lt;&gt;"OK",NOT(ISNUMBER(Календарь!$C$32-1))),"",MAX(0,IF(MIN(Календарь!$C$32-1,$L48)&lt;$E48,0,IF($F48="Разово",1,IF($F48="Еженедельно",INT((MIN(Календарь!$C$32-1,$L48)-$E48)/7)+1,(YEAR(MIN(Календарь!$C$32-1,$L48))-YEAR($E48))*12+MONTH(MIN(Календарь!$C$32-1,$L48))-MONTH($E48)+1-IF(DAY(MIN(Календарь!$C$32-1,$L48))&lt;MIN(DAY($E48),DAY(EOMONTH(MIN(Календарь!$C$32-1,$L48),0))),1,0))))-$M48)*$G48)</f>
        <v/>
      </c>
      <c r="P48" s="21" t="str">
        <f aca="false">IF(OR(K48&lt;&gt;"OK",NOT(ISNUMBER(Календарь!C$33))),"",MAX(0,IF(MIN(Календарь!C$33,$L48)&lt;$E48,0,IF($F48="Разово",1,IF($F48="Еженедельно",INT((MIN(Календарь!C$33,$L48)-$E48)/7)+1,(YEAR(MIN(Календарь!C$33,$L48))-YEAR($E48))*12+MONTH(MIN(Календарь!C$33,$L48))-MONTH($E48)+1-IF(DAY(MIN(Календарь!C$33,$L48))&lt;MIN(DAY($E48),DAY(EOMONTH(MIN(Календарь!C$33,$L48),0))),1,0))))-$M48)*$G48)</f>
        <v/>
      </c>
      <c r="Q48" s="21" t="str">
        <f aca="false">IF(OR(K48&lt;&gt;"OK",NOT(ISNUMBER(Календарь!D$33))),"",MAX(0,IF(MIN(Календарь!D$33,$L48)&lt;$E48,0,IF($F48="Разово",1,IF($F48="Еженедельно",INT((MIN(Календарь!D$33,$L48)-$E48)/7)+1,(YEAR(MIN(Календарь!D$33,$L48))-YEAR($E48))*12+MONTH(MIN(Календарь!D$33,$L48))-MONTH($E48)+1-IF(DAY(MIN(Календарь!D$33,$L48))&lt;MIN(DAY($E48),DAY(EOMONTH(MIN(Календарь!D$33,$L48),0))),1,0))))-$M48)*$G48)</f>
        <v/>
      </c>
      <c r="R48" s="21" t="str">
        <f aca="false">IF(OR(K48&lt;&gt;"OK",NOT(ISNUMBER(Календарь!E$33))),"",MAX(0,IF(MIN(Календарь!E$33,$L48)&lt;$E48,0,IF($F48="Разово",1,IF($F48="Еженедельно",INT((MIN(Календарь!E$33,$L48)-$E48)/7)+1,(YEAR(MIN(Календарь!E$33,$L48))-YEAR($E48))*12+MONTH(MIN(Календарь!E$33,$L48))-MONTH($E48)+1-IF(DAY(MIN(Календарь!E$33,$L48))&lt;MIN(DAY($E48),DAY(EOMONTH(MIN(Календарь!E$33,$L48),0))),1,0))))-$M48)*$G48)</f>
        <v/>
      </c>
      <c r="S48" s="21" t="str">
        <f aca="false">IF(OR(K48&lt;&gt;"OK",NOT(ISNUMBER(Календарь!F$33))),"",MAX(0,IF(MIN(Календарь!F$33,$L48)&lt;$E48,0,IF($F48="Разово",1,IF($F48="Еженедельно",INT((MIN(Календарь!F$33,$L48)-$E48)/7)+1,(YEAR(MIN(Календарь!F$33,$L48))-YEAR($E48))*12+MONTH(MIN(Календарь!F$33,$L48))-MONTH($E48)+1-IF(DAY(MIN(Календарь!F$33,$L48))&lt;MIN(DAY($E48),DAY(EOMONTH(MIN(Календарь!F$33,$L48),0))),1,0))))-$M48)*$G48)</f>
        <v/>
      </c>
      <c r="T48" s="21" t="str">
        <f aca="false">IF(OR(K48&lt;&gt;"OK",NOT(ISNUMBER(Календарь!G$33))),"",MAX(0,IF(MIN(Календарь!G$33,$L48)&lt;$E48,0,IF($F48="Разово",1,IF($F48="Еженедельно",INT((MIN(Календарь!G$33,$L48)-$E48)/7)+1,(YEAR(MIN(Календарь!G$33,$L48))-YEAR($E48))*12+MONTH(MIN(Календарь!G$33,$L48))-MONTH($E48)+1-IF(DAY(MIN(Календарь!G$33,$L48))&lt;MIN(DAY($E48),DAY(EOMONTH(MIN(Календарь!G$33,$L48),0))),1,0))))-$M48)*$G48)</f>
        <v/>
      </c>
      <c r="U48" s="21" t="str">
        <f aca="false">IF(OR(K48&lt;&gt;"OK",NOT(ISNUMBER(Календарь!H$33))),"",MAX(0,IF(MIN(Календарь!H$33,$L48)&lt;$E48,0,IF($F48="Разово",1,IF($F48="Еженедельно",INT((MIN(Календарь!H$33,$L48)-$E48)/7)+1,(YEAR(MIN(Календарь!H$33,$L48))-YEAR($E48))*12+MONTH(MIN(Календарь!H$33,$L48))-MONTH($E48)+1-IF(DAY(MIN(Календарь!H$33,$L48))&lt;MIN(DAY($E48),DAY(EOMONTH(MIN(Календарь!H$33,$L48),0))),1,0))))-$M48)*$G48)</f>
        <v/>
      </c>
      <c r="V48" s="21" t="str">
        <f aca="false">IF(OR(K48&lt;&gt;"OK",NOT(ISNUMBER(Календарь!I$33))),"",MAX(0,IF(MIN(Календарь!I$33,$L48)&lt;$E48,0,IF($F48="Разово",1,IF($F48="Еженедельно",INT((MIN(Календарь!I$33,$L48)-$E48)/7)+1,(YEAR(MIN(Календарь!I$33,$L48))-YEAR($E48))*12+MONTH(MIN(Календарь!I$33,$L48))-MONTH($E48)+1-IF(DAY(MIN(Календарь!I$33,$L48))&lt;MIN(DAY($E48),DAY(EOMONTH(MIN(Календарь!I$33,$L48),0))),1,0))))-$M48)*$G48)</f>
        <v/>
      </c>
      <c r="W48" s="21" t="str">
        <f aca="false">IF(OR(K48&lt;&gt;"OK",NOT(ISNUMBER(Календарь!J$33))),"",MAX(0,IF(MIN(Календарь!J$33,$L48)&lt;$E48,0,IF($F48="Разово",1,IF($F48="Еженедельно",INT((MIN(Календарь!J$33,$L48)-$E48)/7)+1,(YEAR(MIN(Календарь!J$33,$L48))-YEAR($E48))*12+MONTH(MIN(Календарь!J$33,$L48))-MONTH($E48)+1-IF(DAY(MIN(Календарь!J$33,$L48))&lt;MIN(DAY($E48),DAY(EOMONTH(MIN(Календарь!J$33,$L48),0))),1,0))))-$M48)*$G48)</f>
        <v/>
      </c>
      <c r="X48" s="21" t="str">
        <f aca="false">IF(OR(K48&lt;&gt;"OK",NOT(ISNUMBER(Календарь!K$33))),"",MAX(0,IF(MIN(Календарь!K$33,$L48)&lt;$E48,0,IF($F48="Разово",1,IF($F48="Еженедельно",INT((MIN(Календарь!K$33,$L48)-$E48)/7)+1,(YEAR(MIN(Календарь!K$33,$L48))-YEAR($E48))*12+MONTH(MIN(Календарь!K$33,$L48))-MONTH($E48)+1-IF(DAY(MIN(Календарь!K$33,$L48))&lt;MIN(DAY($E48),DAY(EOMONTH(MIN(Календарь!K$33,$L48),0))),1,0))))-$M48)*$G48)</f>
        <v/>
      </c>
      <c r="Y48" s="21" t="str">
        <f aca="false">IF(OR(K48&lt;&gt;"OK",NOT(ISNUMBER(Календарь!L$33))),"",MAX(0,IF(MIN(Календарь!L$33,$L48)&lt;$E48,0,IF($F48="Разово",1,IF($F48="Еженедельно",INT((MIN(Календарь!L$33,$L48)-$E48)/7)+1,(YEAR(MIN(Календарь!L$33,$L48))-YEAR($E48))*12+MONTH(MIN(Календарь!L$33,$L48))-MONTH($E48)+1-IF(DAY(MIN(Календарь!L$33,$L48))&lt;MIN(DAY($E48),DAY(EOMONTH(MIN(Календарь!L$33,$L48),0))),1,0))))-$M48)*$G48)</f>
        <v/>
      </c>
      <c r="Z48" s="21" t="str">
        <f aca="false">IF(OR(K48&lt;&gt;"OK",NOT(ISNUMBER(Календарь!M$33))),"",MAX(0,IF(MIN(Календарь!M$33,$L48)&lt;$E48,0,IF($F48="Разово",1,IF($F48="Еженедельно",INT((MIN(Календарь!M$33,$L48)-$E48)/7)+1,(YEAR(MIN(Календарь!M$33,$L48))-YEAR($E48))*12+MONTH(MIN(Календарь!M$33,$L48))-MONTH($E48)+1-IF(DAY(MIN(Календарь!M$33,$L48))&lt;MIN(DAY($E48),DAY(EOMONTH(MIN(Календарь!M$33,$L48),0))),1,0))))-$M48)*$G48)</f>
        <v/>
      </c>
      <c r="AA48" s="21" t="str">
        <f aca="false">IF(OR(K48&lt;&gt;"OK",NOT(ISNUMBER(Календарь!N$33))),"",MAX(0,IF(MIN(Календарь!N$33,$L48)&lt;$E48,0,IF($F48="Разово",1,IF($F48="Еженедельно",INT((MIN(Календарь!N$33,$L48)-$E48)/7)+1,(YEAR(MIN(Календарь!N$33,$L48))-YEAR($E48))*12+MONTH(MIN(Календарь!N$33,$L48))-MONTH($E48)+1-IF(DAY(MIN(Календарь!N$33,$L48))&lt;MIN(DAY($E48),DAY(EOMONTH(MIN(Календарь!N$33,$L48),0))),1,0))))-$M48)*$G48)</f>
        <v/>
      </c>
    </row>
    <row r="49" customFormat="false" ht="22" hidden="false" customHeight="true" outlineLevel="0" collapsed="false">
      <c r="A49" s="6"/>
      <c r="B49" s="6"/>
      <c r="C49" s="6"/>
      <c r="D49" s="6"/>
      <c r="E49" s="5"/>
      <c r="F49" s="6"/>
      <c r="G49" s="7"/>
      <c r="H49" s="5"/>
      <c r="I49" s="6"/>
      <c r="J49" s="1"/>
      <c r="K49" s="19" t="str">
        <f aca="false">IF(COUNTA(A49:I49)=0,"",IF(OR(A49="",B49="",C49="",AND(D49&lt;&gt;"Приход",D49&lt;&gt;"Расход"),NOT(ISNUMBER(E49)),NOT(ISNUMBER(G49)),AND(F49&lt;&gt;"Разово",F49&lt;&gt;"Еженедельно",F49&lt;&gt;"Ежемесячно")),"Ошибка: поля или тип",IF(OR(E49&lt;&gt;INT(E49),E49&lt;36526,E49&gt;109574,G49&lt;0),"Ошибка: дата или сумма",IF(AND(H49&lt;&gt;"",NOT(ISNUMBER(H49))),"Ошибка: последний срок",IF(AND(ISNUMBER(H49),OR(H49&lt;E49,H49&lt;&gt;INT(H49))),"Ошибка: последний срок",IF(COUNTIFS($A$12:$A$111,A49)&lt;&gt;1,"Ошибка: повтор ID","OK"))))))</f>
        <v/>
      </c>
      <c r="L49" s="20" t="str">
        <f aca="false">IF(K49="OK",IF(H49="",DATE(2199,12,31),H49),"")</f>
        <v/>
      </c>
      <c r="M49" s="19" t="str">
        <f aca="false">IF(AND(K49="OK",ISNUMBER(Календарь!$C$6)),IF(MIN(Календарь!$C$6-1,$L49)&lt;$E49,0,IF($F49="Разово",1,IF($F49="Еженедельно",INT((MIN(Календарь!$C$6-1,$L49)-$E49)/7)+1,(YEAR(MIN(Календарь!$C$6-1,$L49))-YEAR($E49))*12+MONTH(MIN(Календарь!$C$6-1,$L49))-MONTH($E49)+1-IF(DAY(MIN(Календарь!$C$6-1,$L49))&lt;MIN(DAY($E49),DAY(EOMONTH(MIN(Календарь!$C$6-1,$L49),0))),1,0)))),"")</f>
        <v/>
      </c>
      <c r="N49" s="21" t="str">
        <f aca="false">IF(OR(K49&lt;&gt;"OK",NOT(ISNUMBER(Календарь!$L$5))),"",MAX(0,IF(MIN(Календарь!$L$5,$L49)&lt;$E49,0,IF($F49="Разово",1,IF($F49="Еженедельно",INT((MIN(Календарь!$L$5,$L49)-$E49)/7)+1,(YEAR(MIN(Календарь!$L$5,$L49))-YEAR($E49))*12+MONTH(MIN(Календарь!$L$5,$L49))-MONTH($E49)+1-IF(DAY(MIN(Календарь!$L$5,$L49))&lt;MIN(DAY($E49),DAY(EOMONTH(MIN(Календарь!$L$5,$L49),0))),1,0))))-$M49)*$G49)</f>
        <v/>
      </c>
      <c r="O49" s="21" t="str">
        <f aca="false">IF(OR(K49&lt;&gt;"OK",NOT(ISNUMBER(Календарь!$C$32-1))),"",MAX(0,IF(MIN(Календарь!$C$32-1,$L49)&lt;$E49,0,IF($F49="Разово",1,IF($F49="Еженедельно",INT((MIN(Календарь!$C$32-1,$L49)-$E49)/7)+1,(YEAR(MIN(Календарь!$C$32-1,$L49))-YEAR($E49))*12+MONTH(MIN(Календарь!$C$32-1,$L49))-MONTH($E49)+1-IF(DAY(MIN(Календарь!$C$32-1,$L49))&lt;MIN(DAY($E49),DAY(EOMONTH(MIN(Календарь!$C$32-1,$L49),0))),1,0))))-$M49)*$G49)</f>
        <v/>
      </c>
      <c r="P49" s="21" t="str">
        <f aca="false">IF(OR(K49&lt;&gt;"OK",NOT(ISNUMBER(Календарь!C$33))),"",MAX(0,IF(MIN(Календарь!C$33,$L49)&lt;$E49,0,IF($F49="Разово",1,IF($F49="Еженедельно",INT((MIN(Календарь!C$33,$L49)-$E49)/7)+1,(YEAR(MIN(Календарь!C$33,$L49))-YEAR($E49))*12+MONTH(MIN(Календарь!C$33,$L49))-MONTH($E49)+1-IF(DAY(MIN(Календарь!C$33,$L49))&lt;MIN(DAY($E49),DAY(EOMONTH(MIN(Календарь!C$33,$L49),0))),1,0))))-$M49)*$G49)</f>
        <v/>
      </c>
      <c r="Q49" s="21" t="str">
        <f aca="false">IF(OR(K49&lt;&gt;"OK",NOT(ISNUMBER(Календарь!D$33))),"",MAX(0,IF(MIN(Календарь!D$33,$L49)&lt;$E49,0,IF($F49="Разово",1,IF($F49="Еженедельно",INT((MIN(Календарь!D$33,$L49)-$E49)/7)+1,(YEAR(MIN(Календарь!D$33,$L49))-YEAR($E49))*12+MONTH(MIN(Календарь!D$33,$L49))-MONTH($E49)+1-IF(DAY(MIN(Календарь!D$33,$L49))&lt;MIN(DAY($E49),DAY(EOMONTH(MIN(Календарь!D$33,$L49),0))),1,0))))-$M49)*$G49)</f>
        <v/>
      </c>
      <c r="R49" s="21" t="str">
        <f aca="false">IF(OR(K49&lt;&gt;"OK",NOT(ISNUMBER(Календарь!E$33))),"",MAX(0,IF(MIN(Календарь!E$33,$L49)&lt;$E49,0,IF($F49="Разово",1,IF($F49="Еженедельно",INT((MIN(Календарь!E$33,$L49)-$E49)/7)+1,(YEAR(MIN(Календарь!E$33,$L49))-YEAR($E49))*12+MONTH(MIN(Календарь!E$33,$L49))-MONTH($E49)+1-IF(DAY(MIN(Календарь!E$33,$L49))&lt;MIN(DAY($E49),DAY(EOMONTH(MIN(Календарь!E$33,$L49),0))),1,0))))-$M49)*$G49)</f>
        <v/>
      </c>
      <c r="S49" s="21" t="str">
        <f aca="false">IF(OR(K49&lt;&gt;"OK",NOT(ISNUMBER(Календарь!F$33))),"",MAX(0,IF(MIN(Календарь!F$33,$L49)&lt;$E49,0,IF($F49="Разово",1,IF($F49="Еженедельно",INT((MIN(Календарь!F$33,$L49)-$E49)/7)+1,(YEAR(MIN(Календарь!F$33,$L49))-YEAR($E49))*12+MONTH(MIN(Календарь!F$33,$L49))-MONTH($E49)+1-IF(DAY(MIN(Календарь!F$33,$L49))&lt;MIN(DAY($E49),DAY(EOMONTH(MIN(Календарь!F$33,$L49),0))),1,0))))-$M49)*$G49)</f>
        <v/>
      </c>
      <c r="T49" s="21" t="str">
        <f aca="false">IF(OR(K49&lt;&gt;"OK",NOT(ISNUMBER(Календарь!G$33))),"",MAX(0,IF(MIN(Календарь!G$33,$L49)&lt;$E49,0,IF($F49="Разово",1,IF($F49="Еженедельно",INT((MIN(Календарь!G$33,$L49)-$E49)/7)+1,(YEAR(MIN(Календарь!G$33,$L49))-YEAR($E49))*12+MONTH(MIN(Календарь!G$33,$L49))-MONTH($E49)+1-IF(DAY(MIN(Календарь!G$33,$L49))&lt;MIN(DAY($E49),DAY(EOMONTH(MIN(Календарь!G$33,$L49),0))),1,0))))-$M49)*$G49)</f>
        <v/>
      </c>
      <c r="U49" s="21" t="str">
        <f aca="false">IF(OR(K49&lt;&gt;"OK",NOT(ISNUMBER(Календарь!H$33))),"",MAX(0,IF(MIN(Календарь!H$33,$L49)&lt;$E49,0,IF($F49="Разово",1,IF($F49="Еженедельно",INT((MIN(Календарь!H$33,$L49)-$E49)/7)+1,(YEAR(MIN(Календарь!H$33,$L49))-YEAR($E49))*12+MONTH(MIN(Календарь!H$33,$L49))-MONTH($E49)+1-IF(DAY(MIN(Календарь!H$33,$L49))&lt;MIN(DAY($E49),DAY(EOMONTH(MIN(Календарь!H$33,$L49),0))),1,0))))-$M49)*$G49)</f>
        <v/>
      </c>
      <c r="V49" s="21" t="str">
        <f aca="false">IF(OR(K49&lt;&gt;"OK",NOT(ISNUMBER(Календарь!I$33))),"",MAX(0,IF(MIN(Календарь!I$33,$L49)&lt;$E49,0,IF($F49="Разово",1,IF($F49="Еженедельно",INT((MIN(Календарь!I$33,$L49)-$E49)/7)+1,(YEAR(MIN(Календарь!I$33,$L49))-YEAR($E49))*12+MONTH(MIN(Календарь!I$33,$L49))-MONTH($E49)+1-IF(DAY(MIN(Календарь!I$33,$L49))&lt;MIN(DAY($E49),DAY(EOMONTH(MIN(Календарь!I$33,$L49),0))),1,0))))-$M49)*$G49)</f>
        <v/>
      </c>
      <c r="W49" s="21" t="str">
        <f aca="false">IF(OR(K49&lt;&gt;"OK",NOT(ISNUMBER(Календарь!J$33))),"",MAX(0,IF(MIN(Календарь!J$33,$L49)&lt;$E49,0,IF($F49="Разово",1,IF($F49="Еженедельно",INT((MIN(Календарь!J$33,$L49)-$E49)/7)+1,(YEAR(MIN(Календарь!J$33,$L49))-YEAR($E49))*12+MONTH(MIN(Календарь!J$33,$L49))-MONTH($E49)+1-IF(DAY(MIN(Календарь!J$33,$L49))&lt;MIN(DAY($E49),DAY(EOMONTH(MIN(Календарь!J$33,$L49),0))),1,0))))-$M49)*$G49)</f>
        <v/>
      </c>
      <c r="X49" s="21" t="str">
        <f aca="false">IF(OR(K49&lt;&gt;"OK",NOT(ISNUMBER(Календарь!K$33))),"",MAX(0,IF(MIN(Календарь!K$33,$L49)&lt;$E49,0,IF($F49="Разово",1,IF($F49="Еженедельно",INT((MIN(Календарь!K$33,$L49)-$E49)/7)+1,(YEAR(MIN(Календарь!K$33,$L49))-YEAR($E49))*12+MONTH(MIN(Календарь!K$33,$L49))-MONTH($E49)+1-IF(DAY(MIN(Календарь!K$33,$L49))&lt;MIN(DAY($E49),DAY(EOMONTH(MIN(Календарь!K$33,$L49),0))),1,0))))-$M49)*$G49)</f>
        <v/>
      </c>
      <c r="Y49" s="21" t="str">
        <f aca="false">IF(OR(K49&lt;&gt;"OK",NOT(ISNUMBER(Календарь!L$33))),"",MAX(0,IF(MIN(Календарь!L$33,$L49)&lt;$E49,0,IF($F49="Разово",1,IF($F49="Еженедельно",INT((MIN(Календарь!L$33,$L49)-$E49)/7)+1,(YEAR(MIN(Календарь!L$33,$L49))-YEAR($E49))*12+MONTH(MIN(Календарь!L$33,$L49))-MONTH($E49)+1-IF(DAY(MIN(Календарь!L$33,$L49))&lt;MIN(DAY($E49),DAY(EOMONTH(MIN(Календарь!L$33,$L49),0))),1,0))))-$M49)*$G49)</f>
        <v/>
      </c>
      <c r="Z49" s="21" t="str">
        <f aca="false">IF(OR(K49&lt;&gt;"OK",NOT(ISNUMBER(Календарь!M$33))),"",MAX(0,IF(MIN(Календарь!M$33,$L49)&lt;$E49,0,IF($F49="Разово",1,IF($F49="Еженедельно",INT((MIN(Календарь!M$33,$L49)-$E49)/7)+1,(YEAR(MIN(Календарь!M$33,$L49))-YEAR($E49))*12+MONTH(MIN(Календарь!M$33,$L49))-MONTH($E49)+1-IF(DAY(MIN(Календарь!M$33,$L49))&lt;MIN(DAY($E49),DAY(EOMONTH(MIN(Календарь!M$33,$L49),0))),1,0))))-$M49)*$G49)</f>
        <v/>
      </c>
      <c r="AA49" s="21" t="str">
        <f aca="false">IF(OR(K49&lt;&gt;"OK",NOT(ISNUMBER(Календарь!N$33))),"",MAX(0,IF(MIN(Календарь!N$33,$L49)&lt;$E49,0,IF($F49="Разово",1,IF($F49="Еженедельно",INT((MIN(Календарь!N$33,$L49)-$E49)/7)+1,(YEAR(MIN(Календарь!N$33,$L49))-YEAR($E49))*12+MONTH(MIN(Календарь!N$33,$L49))-MONTH($E49)+1-IF(DAY(MIN(Календарь!N$33,$L49))&lt;MIN(DAY($E49),DAY(EOMONTH(MIN(Календарь!N$33,$L49),0))),1,0))))-$M49)*$G49)</f>
        <v/>
      </c>
    </row>
    <row r="50" customFormat="false" ht="22" hidden="false" customHeight="true" outlineLevel="0" collapsed="false">
      <c r="A50" s="6"/>
      <c r="B50" s="6"/>
      <c r="C50" s="6"/>
      <c r="D50" s="6"/>
      <c r="E50" s="5"/>
      <c r="F50" s="6"/>
      <c r="G50" s="7"/>
      <c r="H50" s="5"/>
      <c r="I50" s="6"/>
      <c r="J50" s="1"/>
      <c r="K50" s="19" t="str">
        <f aca="false">IF(COUNTA(A50:I50)=0,"",IF(OR(A50="",B50="",C50="",AND(D50&lt;&gt;"Приход",D50&lt;&gt;"Расход"),NOT(ISNUMBER(E50)),NOT(ISNUMBER(G50)),AND(F50&lt;&gt;"Разово",F50&lt;&gt;"Еженедельно",F50&lt;&gt;"Ежемесячно")),"Ошибка: поля или тип",IF(OR(E50&lt;&gt;INT(E50),E50&lt;36526,E50&gt;109574,G50&lt;0),"Ошибка: дата или сумма",IF(AND(H50&lt;&gt;"",NOT(ISNUMBER(H50))),"Ошибка: последний срок",IF(AND(ISNUMBER(H50),OR(H50&lt;E50,H50&lt;&gt;INT(H50))),"Ошибка: последний срок",IF(COUNTIFS($A$12:$A$111,A50)&lt;&gt;1,"Ошибка: повтор ID","OK"))))))</f>
        <v/>
      </c>
      <c r="L50" s="20" t="str">
        <f aca="false">IF(K50="OK",IF(H50="",DATE(2199,12,31),H50),"")</f>
        <v/>
      </c>
      <c r="M50" s="19" t="str">
        <f aca="false">IF(AND(K50="OK",ISNUMBER(Календарь!$C$6)),IF(MIN(Календарь!$C$6-1,$L50)&lt;$E50,0,IF($F50="Разово",1,IF($F50="Еженедельно",INT((MIN(Календарь!$C$6-1,$L50)-$E50)/7)+1,(YEAR(MIN(Календарь!$C$6-1,$L50))-YEAR($E50))*12+MONTH(MIN(Календарь!$C$6-1,$L50))-MONTH($E50)+1-IF(DAY(MIN(Календарь!$C$6-1,$L50))&lt;MIN(DAY($E50),DAY(EOMONTH(MIN(Календарь!$C$6-1,$L50),0))),1,0)))),"")</f>
        <v/>
      </c>
      <c r="N50" s="21" t="str">
        <f aca="false">IF(OR(K50&lt;&gt;"OK",NOT(ISNUMBER(Календарь!$L$5))),"",MAX(0,IF(MIN(Календарь!$L$5,$L50)&lt;$E50,0,IF($F50="Разово",1,IF($F50="Еженедельно",INT((MIN(Календарь!$L$5,$L50)-$E50)/7)+1,(YEAR(MIN(Календарь!$L$5,$L50))-YEAR($E50))*12+MONTH(MIN(Календарь!$L$5,$L50))-MONTH($E50)+1-IF(DAY(MIN(Календарь!$L$5,$L50))&lt;MIN(DAY($E50),DAY(EOMONTH(MIN(Календарь!$L$5,$L50),0))),1,0))))-$M50)*$G50)</f>
        <v/>
      </c>
      <c r="O50" s="21" t="str">
        <f aca="false">IF(OR(K50&lt;&gt;"OK",NOT(ISNUMBER(Календарь!$C$32-1))),"",MAX(0,IF(MIN(Календарь!$C$32-1,$L50)&lt;$E50,0,IF($F50="Разово",1,IF($F50="Еженедельно",INT((MIN(Календарь!$C$32-1,$L50)-$E50)/7)+1,(YEAR(MIN(Календарь!$C$32-1,$L50))-YEAR($E50))*12+MONTH(MIN(Календарь!$C$32-1,$L50))-MONTH($E50)+1-IF(DAY(MIN(Календарь!$C$32-1,$L50))&lt;MIN(DAY($E50),DAY(EOMONTH(MIN(Календарь!$C$32-1,$L50),0))),1,0))))-$M50)*$G50)</f>
        <v/>
      </c>
      <c r="P50" s="21" t="str">
        <f aca="false">IF(OR(K50&lt;&gt;"OK",NOT(ISNUMBER(Календарь!C$33))),"",MAX(0,IF(MIN(Календарь!C$33,$L50)&lt;$E50,0,IF($F50="Разово",1,IF($F50="Еженедельно",INT((MIN(Календарь!C$33,$L50)-$E50)/7)+1,(YEAR(MIN(Календарь!C$33,$L50))-YEAR($E50))*12+MONTH(MIN(Календарь!C$33,$L50))-MONTH($E50)+1-IF(DAY(MIN(Календарь!C$33,$L50))&lt;MIN(DAY($E50),DAY(EOMONTH(MIN(Календарь!C$33,$L50),0))),1,0))))-$M50)*$G50)</f>
        <v/>
      </c>
      <c r="Q50" s="21" t="str">
        <f aca="false">IF(OR(K50&lt;&gt;"OK",NOT(ISNUMBER(Календарь!D$33))),"",MAX(0,IF(MIN(Календарь!D$33,$L50)&lt;$E50,0,IF($F50="Разово",1,IF($F50="Еженедельно",INT((MIN(Календарь!D$33,$L50)-$E50)/7)+1,(YEAR(MIN(Календарь!D$33,$L50))-YEAR($E50))*12+MONTH(MIN(Календарь!D$33,$L50))-MONTH($E50)+1-IF(DAY(MIN(Календарь!D$33,$L50))&lt;MIN(DAY($E50),DAY(EOMONTH(MIN(Календарь!D$33,$L50),0))),1,0))))-$M50)*$G50)</f>
        <v/>
      </c>
      <c r="R50" s="21" t="str">
        <f aca="false">IF(OR(K50&lt;&gt;"OK",NOT(ISNUMBER(Календарь!E$33))),"",MAX(0,IF(MIN(Календарь!E$33,$L50)&lt;$E50,0,IF($F50="Разово",1,IF($F50="Еженедельно",INT((MIN(Календарь!E$33,$L50)-$E50)/7)+1,(YEAR(MIN(Календарь!E$33,$L50))-YEAR($E50))*12+MONTH(MIN(Календарь!E$33,$L50))-MONTH($E50)+1-IF(DAY(MIN(Календарь!E$33,$L50))&lt;MIN(DAY($E50),DAY(EOMONTH(MIN(Календарь!E$33,$L50),0))),1,0))))-$M50)*$G50)</f>
        <v/>
      </c>
      <c r="S50" s="21" t="str">
        <f aca="false">IF(OR(K50&lt;&gt;"OK",NOT(ISNUMBER(Календарь!F$33))),"",MAX(0,IF(MIN(Календарь!F$33,$L50)&lt;$E50,0,IF($F50="Разово",1,IF($F50="Еженедельно",INT((MIN(Календарь!F$33,$L50)-$E50)/7)+1,(YEAR(MIN(Календарь!F$33,$L50))-YEAR($E50))*12+MONTH(MIN(Календарь!F$33,$L50))-MONTH($E50)+1-IF(DAY(MIN(Календарь!F$33,$L50))&lt;MIN(DAY($E50),DAY(EOMONTH(MIN(Календарь!F$33,$L50),0))),1,0))))-$M50)*$G50)</f>
        <v/>
      </c>
      <c r="T50" s="21" t="str">
        <f aca="false">IF(OR(K50&lt;&gt;"OK",NOT(ISNUMBER(Календарь!G$33))),"",MAX(0,IF(MIN(Календарь!G$33,$L50)&lt;$E50,0,IF($F50="Разово",1,IF($F50="Еженедельно",INT((MIN(Календарь!G$33,$L50)-$E50)/7)+1,(YEAR(MIN(Календарь!G$33,$L50))-YEAR($E50))*12+MONTH(MIN(Календарь!G$33,$L50))-MONTH($E50)+1-IF(DAY(MIN(Календарь!G$33,$L50))&lt;MIN(DAY($E50),DAY(EOMONTH(MIN(Календарь!G$33,$L50),0))),1,0))))-$M50)*$G50)</f>
        <v/>
      </c>
      <c r="U50" s="21" t="str">
        <f aca="false">IF(OR(K50&lt;&gt;"OK",NOT(ISNUMBER(Календарь!H$33))),"",MAX(0,IF(MIN(Календарь!H$33,$L50)&lt;$E50,0,IF($F50="Разово",1,IF($F50="Еженедельно",INT((MIN(Календарь!H$33,$L50)-$E50)/7)+1,(YEAR(MIN(Календарь!H$33,$L50))-YEAR($E50))*12+MONTH(MIN(Календарь!H$33,$L50))-MONTH($E50)+1-IF(DAY(MIN(Календарь!H$33,$L50))&lt;MIN(DAY($E50),DAY(EOMONTH(MIN(Календарь!H$33,$L50),0))),1,0))))-$M50)*$G50)</f>
        <v/>
      </c>
      <c r="V50" s="21" t="str">
        <f aca="false">IF(OR(K50&lt;&gt;"OK",NOT(ISNUMBER(Календарь!I$33))),"",MAX(0,IF(MIN(Календарь!I$33,$L50)&lt;$E50,0,IF($F50="Разово",1,IF($F50="Еженедельно",INT((MIN(Календарь!I$33,$L50)-$E50)/7)+1,(YEAR(MIN(Календарь!I$33,$L50))-YEAR($E50))*12+MONTH(MIN(Календарь!I$33,$L50))-MONTH($E50)+1-IF(DAY(MIN(Календарь!I$33,$L50))&lt;MIN(DAY($E50),DAY(EOMONTH(MIN(Календарь!I$33,$L50),0))),1,0))))-$M50)*$G50)</f>
        <v/>
      </c>
      <c r="W50" s="21" t="str">
        <f aca="false">IF(OR(K50&lt;&gt;"OK",NOT(ISNUMBER(Календарь!J$33))),"",MAX(0,IF(MIN(Календарь!J$33,$L50)&lt;$E50,0,IF($F50="Разово",1,IF($F50="Еженедельно",INT((MIN(Календарь!J$33,$L50)-$E50)/7)+1,(YEAR(MIN(Календарь!J$33,$L50))-YEAR($E50))*12+MONTH(MIN(Календарь!J$33,$L50))-MONTH($E50)+1-IF(DAY(MIN(Календарь!J$33,$L50))&lt;MIN(DAY($E50),DAY(EOMONTH(MIN(Календарь!J$33,$L50),0))),1,0))))-$M50)*$G50)</f>
        <v/>
      </c>
      <c r="X50" s="21" t="str">
        <f aca="false">IF(OR(K50&lt;&gt;"OK",NOT(ISNUMBER(Календарь!K$33))),"",MAX(0,IF(MIN(Календарь!K$33,$L50)&lt;$E50,0,IF($F50="Разово",1,IF($F50="Еженедельно",INT((MIN(Календарь!K$33,$L50)-$E50)/7)+1,(YEAR(MIN(Календарь!K$33,$L50))-YEAR($E50))*12+MONTH(MIN(Календарь!K$33,$L50))-MONTH($E50)+1-IF(DAY(MIN(Календарь!K$33,$L50))&lt;MIN(DAY($E50),DAY(EOMONTH(MIN(Календарь!K$33,$L50),0))),1,0))))-$M50)*$G50)</f>
        <v/>
      </c>
      <c r="Y50" s="21" t="str">
        <f aca="false">IF(OR(K50&lt;&gt;"OK",NOT(ISNUMBER(Календарь!L$33))),"",MAX(0,IF(MIN(Календарь!L$33,$L50)&lt;$E50,0,IF($F50="Разово",1,IF($F50="Еженедельно",INT((MIN(Календарь!L$33,$L50)-$E50)/7)+1,(YEAR(MIN(Календарь!L$33,$L50))-YEAR($E50))*12+MONTH(MIN(Календарь!L$33,$L50))-MONTH($E50)+1-IF(DAY(MIN(Календарь!L$33,$L50))&lt;MIN(DAY($E50),DAY(EOMONTH(MIN(Календарь!L$33,$L50),0))),1,0))))-$M50)*$G50)</f>
        <v/>
      </c>
      <c r="Z50" s="21" t="str">
        <f aca="false">IF(OR(K50&lt;&gt;"OK",NOT(ISNUMBER(Календарь!M$33))),"",MAX(0,IF(MIN(Календарь!M$33,$L50)&lt;$E50,0,IF($F50="Разово",1,IF($F50="Еженедельно",INT((MIN(Календарь!M$33,$L50)-$E50)/7)+1,(YEAR(MIN(Календарь!M$33,$L50))-YEAR($E50))*12+MONTH(MIN(Календарь!M$33,$L50))-MONTH($E50)+1-IF(DAY(MIN(Календарь!M$33,$L50))&lt;MIN(DAY($E50),DAY(EOMONTH(MIN(Календарь!M$33,$L50),0))),1,0))))-$M50)*$G50)</f>
        <v/>
      </c>
      <c r="AA50" s="21" t="str">
        <f aca="false">IF(OR(K50&lt;&gt;"OK",NOT(ISNUMBER(Календарь!N$33))),"",MAX(0,IF(MIN(Календарь!N$33,$L50)&lt;$E50,0,IF($F50="Разово",1,IF($F50="Еженедельно",INT((MIN(Календарь!N$33,$L50)-$E50)/7)+1,(YEAR(MIN(Календарь!N$33,$L50))-YEAR($E50))*12+MONTH(MIN(Календарь!N$33,$L50))-MONTH($E50)+1-IF(DAY(MIN(Календарь!N$33,$L50))&lt;MIN(DAY($E50),DAY(EOMONTH(MIN(Календарь!N$33,$L50),0))),1,0))))-$M50)*$G50)</f>
        <v/>
      </c>
    </row>
    <row r="51" customFormat="false" ht="22" hidden="false" customHeight="true" outlineLevel="0" collapsed="false">
      <c r="A51" s="6"/>
      <c r="B51" s="6"/>
      <c r="C51" s="6"/>
      <c r="D51" s="6"/>
      <c r="E51" s="5"/>
      <c r="F51" s="6"/>
      <c r="G51" s="7"/>
      <c r="H51" s="5"/>
      <c r="I51" s="6"/>
      <c r="J51" s="1"/>
      <c r="K51" s="19" t="str">
        <f aca="false">IF(COUNTA(A51:I51)=0,"",IF(OR(A51="",B51="",C51="",AND(D51&lt;&gt;"Приход",D51&lt;&gt;"Расход"),NOT(ISNUMBER(E51)),NOT(ISNUMBER(G51)),AND(F51&lt;&gt;"Разово",F51&lt;&gt;"Еженедельно",F51&lt;&gt;"Ежемесячно")),"Ошибка: поля или тип",IF(OR(E51&lt;&gt;INT(E51),E51&lt;36526,E51&gt;109574,G51&lt;0),"Ошибка: дата или сумма",IF(AND(H51&lt;&gt;"",NOT(ISNUMBER(H51))),"Ошибка: последний срок",IF(AND(ISNUMBER(H51),OR(H51&lt;E51,H51&lt;&gt;INT(H51))),"Ошибка: последний срок",IF(COUNTIFS($A$12:$A$111,A51)&lt;&gt;1,"Ошибка: повтор ID","OK"))))))</f>
        <v/>
      </c>
      <c r="L51" s="20" t="str">
        <f aca="false">IF(K51="OK",IF(H51="",DATE(2199,12,31),H51),"")</f>
        <v/>
      </c>
      <c r="M51" s="19" t="str">
        <f aca="false">IF(AND(K51="OK",ISNUMBER(Календарь!$C$6)),IF(MIN(Календарь!$C$6-1,$L51)&lt;$E51,0,IF($F51="Разово",1,IF($F51="Еженедельно",INT((MIN(Календарь!$C$6-1,$L51)-$E51)/7)+1,(YEAR(MIN(Календарь!$C$6-1,$L51))-YEAR($E51))*12+MONTH(MIN(Календарь!$C$6-1,$L51))-MONTH($E51)+1-IF(DAY(MIN(Календарь!$C$6-1,$L51))&lt;MIN(DAY($E51),DAY(EOMONTH(MIN(Календарь!$C$6-1,$L51),0))),1,0)))),"")</f>
        <v/>
      </c>
      <c r="N51" s="21" t="str">
        <f aca="false">IF(OR(K51&lt;&gt;"OK",NOT(ISNUMBER(Календарь!$L$5))),"",MAX(0,IF(MIN(Календарь!$L$5,$L51)&lt;$E51,0,IF($F51="Разово",1,IF($F51="Еженедельно",INT((MIN(Календарь!$L$5,$L51)-$E51)/7)+1,(YEAR(MIN(Календарь!$L$5,$L51))-YEAR($E51))*12+MONTH(MIN(Календарь!$L$5,$L51))-MONTH($E51)+1-IF(DAY(MIN(Календарь!$L$5,$L51))&lt;MIN(DAY($E51),DAY(EOMONTH(MIN(Календарь!$L$5,$L51),0))),1,0))))-$M51)*$G51)</f>
        <v/>
      </c>
      <c r="O51" s="21" t="str">
        <f aca="false">IF(OR(K51&lt;&gt;"OK",NOT(ISNUMBER(Календарь!$C$32-1))),"",MAX(0,IF(MIN(Календарь!$C$32-1,$L51)&lt;$E51,0,IF($F51="Разово",1,IF($F51="Еженедельно",INT((MIN(Календарь!$C$32-1,$L51)-$E51)/7)+1,(YEAR(MIN(Календарь!$C$32-1,$L51))-YEAR($E51))*12+MONTH(MIN(Календарь!$C$32-1,$L51))-MONTH($E51)+1-IF(DAY(MIN(Календарь!$C$32-1,$L51))&lt;MIN(DAY($E51),DAY(EOMONTH(MIN(Календарь!$C$32-1,$L51),0))),1,0))))-$M51)*$G51)</f>
        <v/>
      </c>
      <c r="P51" s="21" t="str">
        <f aca="false">IF(OR(K51&lt;&gt;"OK",NOT(ISNUMBER(Календарь!C$33))),"",MAX(0,IF(MIN(Календарь!C$33,$L51)&lt;$E51,0,IF($F51="Разово",1,IF($F51="Еженедельно",INT((MIN(Календарь!C$33,$L51)-$E51)/7)+1,(YEAR(MIN(Календарь!C$33,$L51))-YEAR($E51))*12+MONTH(MIN(Календарь!C$33,$L51))-MONTH($E51)+1-IF(DAY(MIN(Календарь!C$33,$L51))&lt;MIN(DAY($E51),DAY(EOMONTH(MIN(Календарь!C$33,$L51),0))),1,0))))-$M51)*$G51)</f>
        <v/>
      </c>
      <c r="Q51" s="21" t="str">
        <f aca="false">IF(OR(K51&lt;&gt;"OK",NOT(ISNUMBER(Календарь!D$33))),"",MAX(0,IF(MIN(Календарь!D$33,$L51)&lt;$E51,0,IF($F51="Разово",1,IF($F51="Еженедельно",INT((MIN(Календарь!D$33,$L51)-$E51)/7)+1,(YEAR(MIN(Календарь!D$33,$L51))-YEAR($E51))*12+MONTH(MIN(Календарь!D$33,$L51))-MONTH($E51)+1-IF(DAY(MIN(Календарь!D$33,$L51))&lt;MIN(DAY($E51),DAY(EOMONTH(MIN(Календарь!D$33,$L51),0))),1,0))))-$M51)*$G51)</f>
        <v/>
      </c>
      <c r="R51" s="21" t="str">
        <f aca="false">IF(OR(K51&lt;&gt;"OK",NOT(ISNUMBER(Календарь!E$33))),"",MAX(0,IF(MIN(Календарь!E$33,$L51)&lt;$E51,0,IF($F51="Разово",1,IF($F51="Еженедельно",INT((MIN(Календарь!E$33,$L51)-$E51)/7)+1,(YEAR(MIN(Календарь!E$33,$L51))-YEAR($E51))*12+MONTH(MIN(Календарь!E$33,$L51))-MONTH($E51)+1-IF(DAY(MIN(Календарь!E$33,$L51))&lt;MIN(DAY($E51),DAY(EOMONTH(MIN(Календарь!E$33,$L51),0))),1,0))))-$M51)*$G51)</f>
        <v/>
      </c>
      <c r="S51" s="21" t="str">
        <f aca="false">IF(OR(K51&lt;&gt;"OK",NOT(ISNUMBER(Календарь!F$33))),"",MAX(0,IF(MIN(Календарь!F$33,$L51)&lt;$E51,0,IF($F51="Разово",1,IF($F51="Еженедельно",INT((MIN(Календарь!F$33,$L51)-$E51)/7)+1,(YEAR(MIN(Календарь!F$33,$L51))-YEAR($E51))*12+MONTH(MIN(Календарь!F$33,$L51))-MONTH($E51)+1-IF(DAY(MIN(Календарь!F$33,$L51))&lt;MIN(DAY($E51),DAY(EOMONTH(MIN(Календарь!F$33,$L51),0))),1,0))))-$M51)*$G51)</f>
        <v/>
      </c>
      <c r="T51" s="21" t="str">
        <f aca="false">IF(OR(K51&lt;&gt;"OK",NOT(ISNUMBER(Календарь!G$33))),"",MAX(0,IF(MIN(Календарь!G$33,$L51)&lt;$E51,0,IF($F51="Разово",1,IF($F51="Еженедельно",INT((MIN(Календарь!G$33,$L51)-$E51)/7)+1,(YEAR(MIN(Календарь!G$33,$L51))-YEAR($E51))*12+MONTH(MIN(Календарь!G$33,$L51))-MONTH($E51)+1-IF(DAY(MIN(Календарь!G$33,$L51))&lt;MIN(DAY($E51),DAY(EOMONTH(MIN(Календарь!G$33,$L51),0))),1,0))))-$M51)*$G51)</f>
        <v/>
      </c>
      <c r="U51" s="21" t="str">
        <f aca="false">IF(OR(K51&lt;&gt;"OK",NOT(ISNUMBER(Календарь!H$33))),"",MAX(0,IF(MIN(Календарь!H$33,$L51)&lt;$E51,0,IF($F51="Разово",1,IF($F51="Еженедельно",INT((MIN(Календарь!H$33,$L51)-$E51)/7)+1,(YEAR(MIN(Календарь!H$33,$L51))-YEAR($E51))*12+MONTH(MIN(Календарь!H$33,$L51))-MONTH($E51)+1-IF(DAY(MIN(Календарь!H$33,$L51))&lt;MIN(DAY($E51),DAY(EOMONTH(MIN(Календарь!H$33,$L51),0))),1,0))))-$M51)*$G51)</f>
        <v/>
      </c>
      <c r="V51" s="21" t="str">
        <f aca="false">IF(OR(K51&lt;&gt;"OK",NOT(ISNUMBER(Календарь!I$33))),"",MAX(0,IF(MIN(Календарь!I$33,$L51)&lt;$E51,0,IF($F51="Разово",1,IF($F51="Еженедельно",INT((MIN(Календарь!I$33,$L51)-$E51)/7)+1,(YEAR(MIN(Календарь!I$33,$L51))-YEAR($E51))*12+MONTH(MIN(Календарь!I$33,$L51))-MONTH($E51)+1-IF(DAY(MIN(Календарь!I$33,$L51))&lt;MIN(DAY($E51),DAY(EOMONTH(MIN(Календарь!I$33,$L51),0))),1,0))))-$M51)*$G51)</f>
        <v/>
      </c>
      <c r="W51" s="21" t="str">
        <f aca="false">IF(OR(K51&lt;&gt;"OK",NOT(ISNUMBER(Календарь!J$33))),"",MAX(0,IF(MIN(Календарь!J$33,$L51)&lt;$E51,0,IF($F51="Разово",1,IF($F51="Еженедельно",INT((MIN(Календарь!J$33,$L51)-$E51)/7)+1,(YEAR(MIN(Календарь!J$33,$L51))-YEAR($E51))*12+MONTH(MIN(Календарь!J$33,$L51))-MONTH($E51)+1-IF(DAY(MIN(Календарь!J$33,$L51))&lt;MIN(DAY($E51),DAY(EOMONTH(MIN(Календарь!J$33,$L51),0))),1,0))))-$M51)*$G51)</f>
        <v/>
      </c>
      <c r="X51" s="21" t="str">
        <f aca="false">IF(OR(K51&lt;&gt;"OK",NOT(ISNUMBER(Календарь!K$33))),"",MAX(0,IF(MIN(Календарь!K$33,$L51)&lt;$E51,0,IF($F51="Разово",1,IF($F51="Еженедельно",INT((MIN(Календарь!K$33,$L51)-$E51)/7)+1,(YEAR(MIN(Календарь!K$33,$L51))-YEAR($E51))*12+MONTH(MIN(Календарь!K$33,$L51))-MONTH($E51)+1-IF(DAY(MIN(Календарь!K$33,$L51))&lt;MIN(DAY($E51),DAY(EOMONTH(MIN(Календарь!K$33,$L51),0))),1,0))))-$M51)*$G51)</f>
        <v/>
      </c>
      <c r="Y51" s="21" t="str">
        <f aca="false">IF(OR(K51&lt;&gt;"OK",NOT(ISNUMBER(Календарь!L$33))),"",MAX(0,IF(MIN(Календарь!L$33,$L51)&lt;$E51,0,IF($F51="Разово",1,IF($F51="Еженедельно",INT((MIN(Календарь!L$33,$L51)-$E51)/7)+1,(YEAR(MIN(Календарь!L$33,$L51))-YEAR($E51))*12+MONTH(MIN(Календарь!L$33,$L51))-MONTH($E51)+1-IF(DAY(MIN(Календарь!L$33,$L51))&lt;MIN(DAY($E51),DAY(EOMONTH(MIN(Календарь!L$33,$L51),0))),1,0))))-$M51)*$G51)</f>
        <v/>
      </c>
      <c r="Z51" s="21" t="str">
        <f aca="false">IF(OR(K51&lt;&gt;"OK",NOT(ISNUMBER(Календарь!M$33))),"",MAX(0,IF(MIN(Календарь!M$33,$L51)&lt;$E51,0,IF($F51="Разово",1,IF($F51="Еженедельно",INT((MIN(Календарь!M$33,$L51)-$E51)/7)+1,(YEAR(MIN(Календарь!M$33,$L51))-YEAR($E51))*12+MONTH(MIN(Календарь!M$33,$L51))-MONTH($E51)+1-IF(DAY(MIN(Календарь!M$33,$L51))&lt;MIN(DAY($E51),DAY(EOMONTH(MIN(Календарь!M$33,$L51),0))),1,0))))-$M51)*$G51)</f>
        <v/>
      </c>
      <c r="AA51" s="21" t="str">
        <f aca="false">IF(OR(K51&lt;&gt;"OK",NOT(ISNUMBER(Календарь!N$33))),"",MAX(0,IF(MIN(Календарь!N$33,$L51)&lt;$E51,0,IF($F51="Разово",1,IF($F51="Еженедельно",INT((MIN(Календарь!N$33,$L51)-$E51)/7)+1,(YEAR(MIN(Календарь!N$33,$L51))-YEAR($E51))*12+MONTH(MIN(Календарь!N$33,$L51))-MONTH($E51)+1-IF(DAY(MIN(Календарь!N$33,$L51))&lt;MIN(DAY($E51),DAY(EOMONTH(MIN(Календарь!N$33,$L51),0))),1,0))))-$M51)*$G51)</f>
        <v/>
      </c>
    </row>
    <row r="52" customFormat="false" ht="22" hidden="false" customHeight="true" outlineLevel="0" collapsed="false">
      <c r="A52" s="6"/>
      <c r="B52" s="6"/>
      <c r="C52" s="6"/>
      <c r="D52" s="6"/>
      <c r="E52" s="5"/>
      <c r="F52" s="6"/>
      <c r="G52" s="7"/>
      <c r="H52" s="5"/>
      <c r="I52" s="6"/>
      <c r="J52" s="1"/>
      <c r="K52" s="19" t="str">
        <f aca="false">IF(COUNTA(A52:I52)=0,"",IF(OR(A52="",B52="",C52="",AND(D52&lt;&gt;"Приход",D52&lt;&gt;"Расход"),NOT(ISNUMBER(E52)),NOT(ISNUMBER(G52)),AND(F52&lt;&gt;"Разово",F52&lt;&gt;"Еженедельно",F52&lt;&gt;"Ежемесячно")),"Ошибка: поля или тип",IF(OR(E52&lt;&gt;INT(E52),E52&lt;36526,E52&gt;109574,G52&lt;0),"Ошибка: дата или сумма",IF(AND(H52&lt;&gt;"",NOT(ISNUMBER(H52))),"Ошибка: последний срок",IF(AND(ISNUMBER(H52),OR(H52&lt;E52,H52&lt;&gt;INT(H52))),"Ошибка: последний срок",IF(COUNTIFS($A$12:$A$111,A52)&lt;&gt;1,"Ошибка: повтор ID","OK"))))))</f>
        <v/>
      </c>
      <c r="L52" s="20" t="str">
        <f aca="false">IF(K52="OK",IF(H52="",DATE(2199,12,31),H52),"")</f>
        <v/>
      </c>
      <c r="M52" s="19" t="str">
        <f aca="false">IF(AND(K52="OK",ISNUMBER(Календарь!$C$6)),IF(MIN(Календарь!$C$6-1,$L52)&lt;$E52,0,IF($F52="Разово",1,IF($F52="Еженедельно",INT((MIN(Календарь!$C$6-1,$L52)-$E52)/7)+1,(YEAR(MIN(Календарь!$C$6-1,$L52))-YEAR($E52))*12+MONTH(MIN(Календарь!$C$6-1,$L52))-MONTH($E52)+1-IF(DAY(MIN(Календарь!$C$6-1,$L52))&lt;MIN(DAY($E52),DAY(EOMONTH(MIN(Календарь!$C$6-1,$L52),0))),1,0)))),"")</f>
        <v/>
      </c>
      <c r="N52" s="21" t="str">
        <f aca="false">IF(OR(K52&lt;&gt;"OK",NOT(ISNUMBER(Календарь!$L$5))),"",MAX(0,IF(MIN(Календарь!$L$5,$L52)&lt;$E52,0,IF($F52="Разово",1,IF($F52="Еженедельно",INT((MIN(Календарь!$L$5,$L52)-$E52)/7)+1,(YEAR(MIN(Календарь!$L$5,$L52))-YEAR($E52))*12+MONTH(MIN(Календарь!$L$5,$L52))-MONTH($E52)+1-IF(DAY(MIN(Календарь!$L$5,$L52))&lt;MIN(DAY($E52),DAY(EOMONTH(MIN(Календарь!$L$5,$L52),0))),1,0))))-$M52)*$G52)</f>
        <v/>
      </c>
      <c r="O52" s="21" t="str">
        <f aca="false">IF(OR(K52&lt;&gt;"OK",NOT(ISNUMBER(Календарь!$C$32-1))),"",MAX(0,IF(MIN(Календарь!$C$32-1,$L52)&lt;$E52,0,IF($F52="Разово",1,IF($F52="Еженедельно",INT((MIN(Календарь!$C$32-1,$L52)-$E52)/7)+1,(YEAR(MIN(Календарь!$C$32-1,$L52))-YEAR($E52))*12+MONTH(MIN(Календарь!$C$32-1,$L52))-MONTH($E52)+1-IF(DAY(MIN(Календарь!$C$32-1,$L52))&lt;MIN(DAY($E52),DAY(EOMONTH(MIN(Календарь!$C$32-1,$L52),0))),1,0))))-$M52)*$G52)</f>
        <v/>
      </c>
      <c r="P52" s="21" t="str">
        <f aca="false">IF(OR(K52&lt;&gt;"OK",NOT(ISNUMBER(Календарь!C$33))),"",MAX(0,IF(MIN(Календарь!C$33,$L52)&lt;$E52,0,IF($F52="Разово",1,IF($F52="Еженедельно",INT((MIN(Календарь!C$33,$L52)-$E52)/7)+1,(YEAR(MIN(Календарь!C$33,$L52))-YEAR($E52))*12+MONTH(MIN(Календарь!C$33,$L52))-MONTH($E52)+1-IF(DAY(MIN(Календарь!C$33,$L52))&lt;MIN(DAY($E52),DAY(EOMONTH(MIN(Календарь!C$33,$L52),0))),1,0))))-$M52)*$G52)</f>
        <v/>
      </c>
      <c r="Q52" s="21" t="str">
        <f aca="false">IF(OR(K52&lt;&gt;"OK",NOT(ISNUMBER(Календарь!D$33))),"",MAX(0,IF(MIN(Календарь!D$33,$L52)&lt;$E52,0,IF($F52="Разово",1,IF($F52="Еженедельно",INT((MIN(Календарь!D$33,$L52)-$E52)/7)+1,(YEAR(MIN(Календарь!D$33,$L52))-YEAR($E52))*12+MONTH(MIN(Календарь!D$33,$L52))-MONTH($E52)+1-IF(DAY(MIN(Календарь!D$33,$L52))&lt;MIN(DAY($E52),DAY(EOMONTH(MIN(Календарь!D$33,$L52),0))),1,0))))-$M52)*$G52)</f>
        <v/>
      </c>
      <c r="R52" s="21" t="str">
        <f aca="false">IF(OR(K52&lt;&gt;"OK",NOT(ISNUMBER(Календарь!E$33))),"",MAX(0,IF(MIN(Календарь!E$33,$L52)&lt;$E52,0,IF($F52="Разово",1,IF($F52="Еженедельно",INT((MIN(Календарь!E$33,$L52)-$E52)/7)+1,(YEAR(MIN(Календарь!E$33,$L52))-YEAR($E52))*12+MONTH(MIN(Календарь!E$33,$L52))-MONTH($E52)+1-IF(DAY(MIN(Календарь!E$33,$L52))&lt;MIN(DAY($E52),DAY(EOMONTH(MIN(Календарь!E$33,$L52),0))),1,0))))-$M52)*$G52)</f>
        <v/>
      </c>
      <c r="S52" s="21" t="str">
        <f aca="false">IF(OR(K52&lt;&gt;"OK",NOT(ISNUMBER(Календарь!F$33))),"",MAX(0,IF(MIN(Календарь!F$33,$L52)&lt;$E52,0,IF($F52="Разово",1,IF($F52="Еженедельно",INT((MIN(Календарь!F$33,$L52)-$E52)/7)+1,(YEAR(MIN(Календарь!F$33,$L52))-YEAR($E52))*12+MONTH(MIN(Календарь!F$33,$L52))-MONTH($E52)+1-IF(DAY(MIN(Календарь!F$33,$L52))&lt;MIN(DAY($E52),DAY(EOMONTH(MIN(Календарь!F$33,$L52),0))),1,0))))-$M52)*$G52)</f>
        <v/>
      </c>
      <c r="T52" s="21" t="str">
        <f aca="false">IF(OR(K52&lt;&gt;"OK",NOT(ISNUMBER(Календарь!G$33))),"",MAX(0,IF(MIN(Календарь!G$33,$L52)&lt;$E52,0,IF($F52="Разово",1,IF($F52="Еженедельно",INT((MIN(Календарь!G$33,$L52)-$E52)/7)+1,(YEAR(MIN(Календарь!G$33,$L52))-YEAR($E52))*12+MONTH(MIN(Календарь!G$33,$L52))-MONTH($E52)+1-IF(DAY(MIN(Календарь!G$33,$L52))&lt;MIN(DAY($E52),DAY(EOMONTH(MIN(Календарь!G$33,$L52),0))),1,0))))-$M52)*$G52)</f>
        <v/>
      </c>
      <c r="U52" s="21" t="str">
        <f aca="false">IF(OR(K52&lt;&gt;"OK",NOT(ISNUMBER(Календарь!H$33))),"",MAX(0,IF(MIN(Календарь!H$33,$L52)&lt;$E52,0,IF($F52="Разово",1,IF($F52="Еженедельно",INT((MIN(Календарь!H$33,$L52)-$E52)/7)+1,(YEAR(MIN(Календарь!H$33,$L52))-YEAR($E52))*12+MONTH(MIN(Календарь!H$33,$L52))-MONTH($E52)+1-IF(DAY(MIN(Календарь!H$33,$L52))&lt;MIN(DAY($E52),DAY(EOMONTH(MIN(Календарь!H$33,$L52),0))),1,0))))-$M52)*$G52)</f>
        <v/>
      </c>
      <c r="V52" s="21" t="str">
        <f aca="false">IF(OR(K52&lt;&gt;"OK",NOT(ISNUMBER(Календарь!I$33))),"",MAX(0,IF(MIN(Календарь!I$33,$L52)&lt;$E52,0,IF($F52="Разово",1,IF($F52="Еженедельно",INT((MIN(Календарь!I$33,$L52)-$E52)/7)+1,(YEAR(MIN(Календарь!I$33,$L52))-YEAR($E52))*12+MONTH(MIN(Календарь!I$33,$L52))-MONTH($E52)+1-IF(DAY(MIN(Календарь!I$33,$L52))&lt;MIN(DAY($E52),DAY(EOMONTH(MIN(Календарь!I$33,$L52),0))),1,0))))-$M52)*$G52)</f>
        <v/>
      </c>
      <c r="W52" s="21" t="str">
        <f aca="false">IF(OR(K52&lt;&gt;"OK",NOT(ISNUMBER(Календарь!J$33))),"",MAX(0,IF(MIN(Календарь!J$33,$L52)&lt;$E52,0,IF($F52="Разово",1,IF($F52="Еженедельно",INT((MIN(Календарь!J$33,$L52)-$E52)/7)+1,(YEAR(MIN(Календарь!J$33,$L52))-YEAR($E52))*12+MONTH(MIN(Календарь!J$33,$L52))-MONTH($E52)+1-IF(DAY(MIN(Календарь!J$33,$L52))&lt;MIN(DAY($E52),DAY(EOMONTH(MIN(Календарь!J$33,$L52),0))),1,0))))-$M52)*$G52)</f>
        <v/>
      </c>
      <c r="X52" s="21" t="str">
        <f aca="false">IF(OR(K52&lt;&gt;"OK",NOT(ISNUMBER(Календарь!K$33))),"",MAX(0,IF(MIN(Календарь!K$33,$L52)&lt;$E52,0,IF($F52="Разово",1,IF($F52="Еженедельно",INT((MIN(Календарь!K$33,$L52)-$E52)/7)+1,(YEAR(MIN(Календарь!K$33,$L52))-YEAR($E52))*12+MONTH(MIN(Календарь!K$33,$L52))-MONTH($E52)+1-IF(DAY(MIN(Календарь!K$33,$L52))&lt;MIN(DAY($E52),DAY(EOMONTH(MIN(Календарь!K$33,$L52),0))),1,0))))-$M52)*$G52)</f>
        <v/>
      </c>
      <c r="Y52" s="21" t="str">
        <f aca="false">IF(OR(K52&lt;&gt;"OK",NOT(ISNUMBER(Календарь!L$33))),"",MAX(0,IF(MIN(Календарь!L$33,$L52)&lt;$E52,0,IF($F52="Разово",1,IF($F52="Еженедельно",INT((MIN(Календарь!L$33,$L52)-$E52)/7)+1,(YEAR(MIN(Календарь!L$33,$L52))-YEAR($E52))*12+MONTH(MIN(Календарь!L$33,$L52))-MONTH($E52)+1-IF(DAY(MIN(Календарь!L$33,$L52))&lt;MIN(DAY($E52),DAY(EOMONTH(MIN(Календарь!L$33,$L52),0))),1,0))))-$M52)*$G52)</f>
        <v/>
      </c>
      <c r="Z52" s="21" t="str">
        <f aca="false">IF(OR(K52&lt;&gt;"OK",NOT(ISNUMBER(Календарь!M$33))),"",MAX(0,IF(MIN(Календарь!M$33,$L52)&lt;$E52,0,IF($F52="Разово",1,IF($F52="Еженедельно",INT((MIN(Календарь!M$33,$L52)-$E52)/7)+1,(YEAR(MIN(Календарь!M$33,$L52))-YEAR($E52))*12+MONTH(MIN(Календарь!M$33,$L52))-MONTH($E52)+1-IF(DAY(MIN(Календарь!M$33,$L52))&lt;MIN(DAY($E52),DAY(EOMONTH(MIN(Календарь!M$33,$L52),0))),1,0))))-$M52)*$G52)</f>
        <v/>
      </c>
      <c r="AA52" s="21" t="str">
        <f aca="false">IF(OR(K52&lt;&gt;"OK",NOT(ISNUMBER(Календарь!N$33))),"",MAX(0,IF(MIN(Календарь!N$33,$L52)&lt;$E52,0,IF($F52="Разово",1,IF($F52="Еженедельно",INT((MIN(Календарь!N$33,$L52)-$E52)/7)+1,(YEAR(MIN(Календарь!N$33,$L52))-YEAR($E52))*12+MONTH(MIN(Календарь!N$33,$L52))-MONTH($E52)+1-IF(DAY(MIN(Календарь!N$33,$L52))&lt;MIN(DAY($E52),DAY(EOMONTH(MIN(Календарь!N$33,$L52),0))),1,0))))-$M52)*$G52)</f>
        <v/>
      </c>
    </row>
    <row r="53" customFormat="false" ht="22" hidden="false" customHeight="true" outlineLevel="0" collapsed="false">
      <c r="A53" s="6"/>
      <c r="B53" s="6"/>
      <c r="C53" s="6"/>
      <c r="D53" s="6"/>
      <c r="E53" s="5"/>
      <c r="F53" s="6"/>
      <c r="G53" s="7"/>
      <c r="H53" s="5"/>
      <c r="I53" s="6"/>
      <c r="J53" s="1"/>
      <c r="K53" s="19" t="str">
        <f aca="false">IF(COUNTA(A53:I53)=0,"",IF(OR(A53="",B53="",C53="",AND(D53&lt;&gt;"Приход",D53&lt;&gt;"Расход"),NOT(ISNUMBER(E53)),NOT(ISNUMBER(G53)),AND(F53&lt;&gt;"Разово",F53&lt;&gt;"Еженедельно",F53&lt;&gt;"Ежемесячно")),"Ошибка: поля или тип",IF(OR(E53&lt;&gt;INT(E53),E53&lt;36526,E53&gt;109574,G53&lt;0),"Ошибка: дата или сумма",IF(AND(H53&lt;&gt;"",NOT(ISNUMBER(H53))),"Ошибка: последний срок",IF(AND(ISNUMBER(H53),OR(H53&lt;E53,H53&lt;&gt;INT(H53))),"Ошибка: последний срок",IF(COUNTIFS($A$12:$A$111,A53)&lt;&gt;1,"Ошибка: повтор ID","OK"))))))</f>
        <v/>
      </c>
      <c r="L53" s="20" t="str">
        <f aca="false">IF(K53="OK",IF(H53="",DATE(2199,12,31),H53),"")</f>
        <v/>
      </c>
      <c r="M53" s="19" t="str">
        <f aca="false">IF(AND(K53="OK",ISNUMBER(Календарь!$C$6)),IF(MIN(Календарь!$C$6-1,$L53)&lt;$E53,0,IF($F53="Разово",1,IF($F53="Еженедельно",INT((MIN(Календарь!$C$6-1,$L53)-$E53)/7)+1,(YEAR(MIN(Календарь!$C$6-1,$L53))-YEAR($E53))*12+MONTH(MIN(Календарь!$C$6-1,$L53))-MONTH($E53)+1-IF(DAY(MIN(Календарь!$C$6-1,$L53))&lt;MIN(DAY($E53),DAY(EOMONTH(MIN(Календарь!$C$6-1,$L53),0))),1,0)))),"")</f>
        <v/>
      </c>
      <c r="N53" s="21" t="str">
        <f aca="false">IF(OR(K53&lt;&gt;"OK",NOT(ISNUMBER(Календарь!$L$5))),"",MAX(0,IF(MIN(Календарь!$L$5,$L53)&lt;$E53,0,IF($F53="Разово",1,IF($F53="Еженедельно",INT((MIN(Календарь!$L$5,$L53)-$E53)/7)+1,(YEAR(MIN(Календарь!$L$5,$L53))-YEAR($E53))*12+MONTH(MIN(Календарь!$L$5,$L53))-MONTH($E53)+1-IF(DAY(MIN(Календарь!$L$5,$L53))&lt;MIN(DAY($E53),DAY(EOMONTH(MIN(Календарь!$L$5,$L53),0))),1,0))))-$M53)*$G53)</f>
        <v/>
      </c>
      <c r="O53" s="21" t="str">
        <f aca="false">IF(OR(K53&lt;&gt;"OK",NOT(ISNUMBER(Календарь!$C$32-1))),"",MAX(0,IF(MIN(Календарь!$C$32-1,$L53)&lt;$E53,0,IF($F53="Разово",1,IF($F53="Еженедельно",INT((MIN(Календарь!$C$32-1,$L53)-$E53)/7)+1,(YEAR(MIN(Календарь!$C$32-1,$L53))-YEAR($E53))*12+MONTH(MIN(Календарь!$C$32-1,$L53))-MONTH($E53)+1-IF(DAY(MIN(Календарь!$C$32-1,$L53))&lt;MIN(DAY($E53),DAY(EOMONTH(MIN(Календарь!$C$32-1,$L53),0))),1,0))))-$M53)*$G53)</f>
        <v/>
      </c>
      <c r="P53" s="21" t="str">
        <f aca="false">IF(OR(K53&lt;&gt;"OK",NOT(ISNUMBER(Календарь!C$33))),"",MAX(0,IF(MIN(Календарь!C$33,$L53)&lt;$E53,0,IF($F53="Разово",1,IF($F53="Еженедельно",INT((MIN(Календарь!C$33,$L53)-$E53)/7)+1,(YEAR(MIN(Календарь!C$33,$L53))-YEAR($E53))*12+MONTH(MIN(Календарь!C$33,$L53))-MONTH($E53)+1-IF(DAY(MIN(Календарь!C$33,$L53))&lt;MIN(DAY($E53),DAY(EOMONTH(MIN(Календарь!C$33,$L53),0))),1,0))))-$M53)*$G53)</f>
        <v/>
      </c>
      <c r="Q53" s="21" t="str">
        <f aca="false">IF(OR(K53&lt;&gt;"OK",NOT(ISNUMBER(Календарь!D$33))),"",MAX(0,IF(MIN(Календарь!D$33,$L53)&lt;$E53,0,IF($F53="Разово",1,IF($F53="Еженедельно",INT((MIN(Календарь!D$33,$L53)-$E53)/7)+1,(YEAR(MIN(Календарь!D$33,$L53))-YEAR($E53))*12+MONTH(MIN(Календарь!D$33,$L53))-MONTH($E53)+1-IF(DAY(MIN(Календарь!D$33,$L53))&lt;MIN(DAY($E53),DAY(EOMONTH(MIN(Календарь!D$33,$L53),0))),1,0))))-$M53)*$G53)</f>
        <v/>
      </c>
      <c r="R53" s="21" t="str">
        <f aca="false">IF(OR(K53&lt;&gt;"OK",NOT(ISNUMBER(Календарь!E$33))),"",MAX(0,IF(MIN(Календарь!E$33,$L53)&lt;$E53,0,IF($F53="Разово",1,IF($F53="Еженедельно",INT((MIN(Календарь!E$33,$L53)-$E53)/7)+1,(YEAR(MIN(Календарь!E$33,$L53))-YEAR($E53))*12+MONTH(MIN(Календарь!E$33,$L53))-MONTH($E53)+1-IF(DAY(MIN(Календарь!E$33,$L53))&lt;MIN(DAY($E53),DAY(EOMONTH(MIN(Календарь!E$33,$L53),0))),1,0))))-$M53)*$G53)</f>
        <v/>
      </c>
      <c r="S53" s="21" t="str">
        <f aca="false">IF(OR(K53&lt;&gt;"OK",NOT(ISNUMBER(Календарь!F$33))),"",MAX(0,IF(MIN(Календарь!F$33,$L53)&lt;$E53,0,IF($F53="Разово",1,IF($F53="Еженедельно",INT((MIN(Календарь!F$33,$L53)-$E53)/7)+1,(YEAR(MIN(Календарь!F$33,$L53))-YEAR($E53))*12+MONTH(MIN(Календарь!F$33,$L53))-MONTH($E53)+1-IF(DAY(MIN(Календарь!F$33,$L53))&lt;MIN(DAY($E53),DAY(EOMONTH(MIN(Календарь!F$33,$L53),0))),1,0))))-$M53)*$G53)</f>
        <v/>
      </c>
      <c r="T53" s="21" t="str">
        <f aca="false">IF(OR(K53&lt;&gt;"OK",NOT(ISNUMBER(Календарь!G$33))),"",MAX(0,IF(MIN(Календарь!G$33,$L53)&lt;$E53,0,IF($F53="Разово",1,IF($F53="Еженедельно",INT((MIN(Календарь!G$33,$L53)-$E53)/7)+1,(YEAR(MIN(Календарь!G$33,$L53))-YEAR($E53))*12+MONTH(MIN(Календарь!G$33,$L53))-MONTH($E53)+1-IF(DAY(MIN(Календарь!G$33,$L53))&lt;MIN(DAY($E53),DAY(EOMONTH(MIN(Календарь!G$33,$L53),0))),1,0))))-$M53)*$G53)</f>
        <v/>
      </c>
      <c r="U53" s="21" t="str">
        <f aca="false">IF(OR(K53&lt;&gt;"OK",NOT(ISNUMBER(Календарь!H$33))),"",MAX(0,IF(MIN(Календарь!H$33,$L53)&lt;$E53,0,IF($F53="Разово",1,IF($F53="Еженедельно",INT((MIN(Календарь!H$33,$L53)-$E53)/7)+1,(YEAR(MIN(Календарь!H$33,$L53))-YEAR($E53))*12+MONTH(MIN(Календарь!H$33,$L53))-MONTH($E53)+1-IF(DAY(MIN(Календарь!H$33,$L53))&lt;MIN(DAY($E53),DAY(EOMONTH(MIN(Календарь!H$33,$L53),0))),1,0))))-$M53)*$G53)</f>
        <v/>
      </c>
      <c r="V53" s="21" t="str">
        <f aca="false">IF(OR(K53&lt;&gt;"OK",NOT(ISNUMBER(Календарь!I$33))),"",MAX(0,IF(MIN(Календарь!I$33,$L53)&lt;$E53,0,IF($F53="Разово",1,IF($F53="Еженедельно",INT((MIN(Календарь!I$33,$L53)-$E53)/7)+1,(YEAR(MIN(Календарь!I$33,$L53))-YEAR($E53))*12+MONTH(MIN(Календарь!I$33,$L53))-MONTH($E53)+1-IF(DAY(MIN(Календарь!I$33,$L53))&lt;MIN(DAY($E53),DAY(EOMONTH(MIN(Календарь!I$33,$L53),0))),1,0))))-$M53)*$G53)</f>
        <v/>
      </c>
      <c r="W53" s="21" t="str">
        <f aca="false">IF(OR(K53&lt;&gt;"OK",NOT(ISNUMBER(Календарь!J$33))),"",MAX(0,IF(MIN(Календарь!J$33,$L53)&lt;$E53,0,IF($F53="Разово",1,IF($F53="Еженедельно",INT((MIN(Календарь!J$33,$L53)-$E53)/7)+1,(YEAR(MIN(Календарь!J$33,$L53))-YEAR($E53))*12+MONTH(MIN(Календарь!J$33,$L53))-MONTH($E53)+1-IF(DAY(MIN(Календарь!J$33,$L53))&lt;MIN(DAY($E53),DAY(EOMONTH(MIN(Календарь!J$33,$L53),0))),1,0))))-$M53)*$G53)</f>
        <v/>
      </c>
      <c r="X53" s="21" t="str">
        <f aca="false">IF(OR(K53&lt;&gt;"OK",NOT(ISNUMBER(Календарь!K$33))),"",MAX(0,IF(MIN(Календарь!K$33,$L53)&lt;$E53,0,IF($F53="Разово",1,IF($F53="Еженедельно",INT((MIN(Календарь!K$33,$L53)-$E53)/7)+1,(YEAR(MIN(Календарь!K$33,$L53))-YEAR($E53))*12+MONTH(MIN(Календарь!K$33,$L53))-MONTH($E53)+1-IF(DAY(MIN(Календарь!K$33,$L53))&lt;MIN(DAY($E53),DAY(EOMONTH(MIN(Календарь!K$33,$L53),0))),1,0))))-$M53)*$G53)</f>
        <v/>
      </c>
      <c r="Y53" s="21" t="str">
        <f aca="false">IF(OR(K53&lt;&gt;"OK",NOT(ISNUMBER(Календарь!L$33))),"",MAX(0,IF(MIN(Календарь!L$33,$L53)&lt;$E53,0,IF($F53="Разово",1,IF($F53="Еженедельно",INT((MIN(Календарь!L$33,$L53)-$E53)/7)+1,(YEAR(MIN(Календарь!L$33,$L53))-YEAR($E53))*12+MONTH(MIN(Календарь!L$33,$L53))-MONTH($E53)+1-IF(DAY(MIN(Календарь!L$33,$L53))&lt;MIN(DAY($E53),DAY(EOMONTH(MIN(Календарь!L$33,$L53),0))),1,0))))-$M53)*$G53)</f>
        <v/>
      </c>
      <c r="Z53" s="21" t="str">
        <f aca="false">IF(OR(K53&lt;&gt;"OK",NOT(ISNUMBER(Календарь!M$33))),"",MAX(0,IF(MIN(Календарь!M$33,$L53)&lt;$E53,0,IF($F53="Разово",1,IF($F53="Еженедельно",INT((MIN(Календарь!M$33,$L53)-$E53)/7)+1,(YEAR(MIN(Календарь!M$33,$L53))-YEAR($E53))*12+MONTH(MIN(Календарь!M$33,$L53))-MONTH($E53)+1-IF(DAY(MIN(Календарь!M$33,$L53))&lt;MIN(DAY($E53),DAY(EOMONTH(MIN(Календарь!M$33,$L53),0))),1,0))))-$M53)*$G53)</f>
        <v/>
      </c>
      <c r="AA53" s="21" t="str">
        <f aca="false">IF(OR(K53&lt;&gt;"OK",NOT(ISNUMBER(Календарь!N$33))),"",MAX(0,IF(MIN(Календарь!N$33,$L53)&lt;$E53,0,IF($F53="Разово",1,IF($F53="Еженедельно",INT((MIN(Календарь!N$33,$L53)-$E53)/7)+1,(YEAR(MIN(Календарь!N$33,$L53))-YEAR($E53))*12+MONTH(MIN(Календарь!N$33,$L53))-MONTH($E53)+1-IF(DAY(MIN(Календарь!N$33,$L53))&lt;MIN(DAY($E53),DAY(EOMONTH(MIN(Календарь!N$33,$L53),0))),1,0))))-$M53)*$G53)</f>
        <v/>
      </c>
    </row>
    <row r="54" customFormat="false" ht="22" hidden="false" customHeight="true" outlineLevel="0" collapsed="false">
      <c r="A54" s="6"/>
      <c r="B54" s="6"/>
      <c r="C54" s="6"/>
      <c r="D54" s="6"/>
      <c r="E54" s="5"/>
      <c r="F54" s="6"/>
      <c r="G54" s="7"/>
      <c r="H54" s="5"/>
      <c r="I54" s="6"/>
      <c r="J54" s="1"/>
      <c r="K54" s="19" t="str">
        <f aca="false">IF(COUNTA(A54:I54)=0,"",IF(OR(A54="",B54="",C54="",AND(D54&lt;&gt;"Приход",D54&lt;&gt;"Расход"),NOT(ISNUMBER(E54)),NOT(ISNUMBER(G54)),AND(F54&lt;&gt;"Разово",F54&lt;&gt;"Еженедельно",F54&lt;&gt;"Ежемесячно")),"Ошибка: поля или тип",IF(OR(E54&lt;&gt;INT(E54),E54&lt;36526,E54&gt;109574,G54&lt;0),"Ошибка: дата или сумма",IF(AND(H54&lt;&gt;"",NOT(ISNUMBER(H54))),"Ошибка: последний срок",IF(AND(ISNUMBER(H54),OR(H54&lt;E54,H54&lt;&gt;INT(H54))),"Ошибка: последний срок",IF(COUNTIFS($A$12:$A$111,A54)&lt;&gt;1,"Ошибка: повтор ID","OK"))))))</f>
        <v/>
      </c>
      <c r="L54" s="20" t="str">
        <f aca="false">IF(K54="OK",IF(H54="",DATE(2199,12,31),H54),"")</f>
        <v/>
      </c>
      <c r="M54" s="19" t="str">
        <f aca="false">IF(AND(K54="OK",ISNUMBER(Календарь!$C$6)),IF(MIN(Календарь!$C$6-1,$L54)&lt;$E54,0,IF($F54="Разово",1,IF($F54="Еженедельно",INT((MIN(Календарь!$C$6-1,$L54)-$E54)/7)+1,(YEAR(MIN(Календарь!$C$6-1,$L54))-YEAR($E54))*12+MONTH(MIN(Календарь!$C$6-1,$L54))-MONTH($E54)+1-IF(DAY(MIN(Календарь!$C$6-1,$L54))&lt;MIN(DAY($E54),DAY(EOMONTH(MIN(Календарь!$C$6-1,$L54),0))),1,0)))),"")</f>
        <v/>
      </c>
      <c r="N54" s="21" t="str">
        <f aca="false">IF(OR(K54&lt;&gt;"OK",NOT(ISNUMBER(Календарь!$L$5))),"",MAX(0,IF(MIN(Календарь!$L$5,$L54)&lt;$E54,0,IF($F54="Разово",1,IF($F54="Еженедельно",INT((MIN(Календарь!$L$5,$L54)-$E54)/7)+1,(YEAR(MIN(Календарь!$L$5,$L54))-YEAR($E54))*12+MONTH(MIN(Календарь!$L$5,$L54))-MONTH($E54)+1-IF(DAY(MIN(Календарь!$L$5,$L54))&lt;MIN(DAY($E54),DAY(EOMONTH(MIN(Календарь!$L$5,$L54),0))),1,0))))-$M54)*$G54)</f>
        <v/>
      </c>
      <c r="O54" s="21" t="str">
        <f aca="false">IF(OR(K54&lt;&gt;"OK",NOT(ISNUMBER(Календарь!$C$32-1))),"",MAX(0,IF(MIN(Календарь!$C$32-1,$L54)&lt;$E54,0,IF($F54="Разово",1,IF($F54="Еженедельно",INT((MIN(Календарь!$C$32-1,$L54)-$E54)/7)+1,(YEAR(MIN(Календарь!$C$32-1,$L54))-YEAR($E54))*12+MONTH(MIN(Календарь!$C$32-1,$L54))-MONTH($E54)+1-IF(DAY(MIN(Календарь!$C$32-1,$L54))&lt;MIN(DAY($E54),DAY(EOMONTH(MIN(Календарь!$C$32-1,$L54),0))),1,0))))-$M54)*$G54)</f>
        <v/>
      </c>
      <c r="P54" s="21" t="str">
        <f aca="false">IF(OR(K54&lt;&gt;"OK",NOT(ISNUMBER(Календарь!C$33))),"",MAX(0,IF(MIN(Календарь!C$33,$L54)&lt;$E54,0,IF($F54="Разово",1,IF($F54="Еженедельно",INT((MIN(Календарь!C$33,$L54)-$E54)/7)+1,(YEAR(MIN(Календарь!C$33,$L54))-YEAR($E54))*12+MONTH(MIN(Календарь!C$33,$L54))-MONTH($E54)+1-IF(DAY(MIN(Календарь!C$33,$L54))&lt;MIN(DAY($E54),DAY(EOMONTH(MIN(Календарь!C$33,$L54),0))),1,0))))-$M54)*$G54)</f>
        <v/>
      </c>
      <c r="Q54" s="21" t="str">
        <f aca="false">IF(OR(K54&lt;&gt;"OK",NOT(ISNUMBER(Календарь!D$33))),"",MAX(0,IF(MIN(Календарь!D$33,$L54)&lt;$E54,0,IF($F54="Разово",1,IF($F54="Еженедельно",INT((MIN(Календарь!D$33,$L54)-$E54)/7)+1,(YEAR(MIN(Календарь!D$33,$L54))-YEAR($E54))*12+MONTH(MIN(Календарь!D$33,$L54))-MONTH($E54)+1-IF(DAY(MIN(Календарь!D$33,$L54))&lt;MIN(DAY($E54),DAY(EOMONTH(MIN(Календарь!D$33,$L54),0))),1,0))))-$M54)*$G54)</f>
        <v/>
      </c>
      <c r="R54" s="21" t="str">
        <f aca="false">IF(OR(K54&lt;&gt;"OK",NOT(ISNUMBER(Календарь!E$33))),"",MAX(0,IF(MIN(Календарь!E$33,$L54)&lt;$E54,0,IF($F54="Разово",1,IF($F54="Еженедельно",INT((MIN(Календарь!E$33,$L54)-$E54)/7)+1,(YEAR(MIN(Календарь!E$33,$L54))-YEAR($E54))*12+MONTH(MIN(Календарь!E$33,$L54))-MONTH($E54)+1-IF(DAY(MIN(Календарь!E$33,$L54))&lt;MIN(DAY($E54),DAY(EOMONTH(MIN(Календарь!E$33,$L54),0))),1,0))))-$M54)*$G54)</f>
        <v/>
      </c>
      <c r="S54" s="21" t="str">
        <f aca="false">IF(OR(K54&lt;&gt;"OK",NOT(ISNUMBER(Календарь!F$33))),"",MAX(0,IF(MIN(Календарь!F$33,$L54)&lt;$E54,0,IF($F54="Разово",1,IF($F54="Еженедельно",INT((MIN(Календарь!F$33,$L54)-$E54)/7)+1,(YEAR(MIN(Календарь!F$33,$L54))-YEAR($E54))*12+MONTH(MIN(Календарь!F$33,$L54))-MONTH($E54)+1-IF(DAY(MIN(Календарь!F$33,$L54))&lt;MIN(DAY($E54),DAY(EOMONTH(MIN(Календарь!F$33,$L54),0))),1,0))))-$M54)*$G54)</f>
        <v/>
      </c>
      <c r="T54" s="21" t="str">
        <f aca="false">IF(OR(K54&lt;&gt;"OK",NOT(ISNUMBER(Календарь!G$33))),"",MAX(0,IF(MIN(Календарь!G$33,$L54)&lt;$E54,0,IF($F54="Разово",1,IF($F54="Еженедельно",INT((MIN(Календарь!G$33,$L54)-$E54)/7)+1,(YEAR(MIN(Календарь!G$33,$L54))-YEAR($E54))*12+MONTH(MIN(Календарь!G$33,$L54))-MONTH($E54)+1-IF(DAY(MIN(Календарь!G$33,$L54))&lt;MIN(DAY($E54),DAY(EOMONTH(MIN(Календарь!G$33,$L54),0))),1,0))))-$M54)*$G54)</f>
        <v/>
      </c>
      <c r="U54" s="21" t="str">
        <f aca="false">IF(OR(K54&lt;&gt;"OK",NOT(ISNUMBER(Календарь!H$33))),"",MAX(0,IF(MIN(Календарь!H$33,$L54)&lt;$E54,0,IF($F54="Разово",1,IF($F54="Еженедельно",INT((MIN(Календарь!H$33,$L54)-$E54)/7)+1,(YEAR(MIN(Календарь!H$33,$L54))-YEAR($E54))*12+MONTH(MIN(Календарь!H$33,$L54))-MONTH($E54)+1-IF(DAY(MIN(Календарь!H$33,$L54))&lt;MIN(DAY($E54),DAY(EOMONTH(MIN(Календарь!H$33,$L54),0))),1,0))))-$M54)*$G54)</f>
        <v/>
      </c>
      <c r="V54" s="21" t="str">
        <f aca="false">IF(OR(K54&lt;&gt;"OK",NOT(ISNUMBER(Календарь!I$33))),"",MAX(0,IF(MIN(Календарь!I$33,$L54)&lt;$E54,0,IF($F54="Разово",1,IF($F54="Еженедельно",INT((MIN(Календарь!I$33,$L54)-$E54)/7)+1,(YEAR(MIN(Календарь!I$33,$L54))-YEAR($E54))*12+MONTH(MIN(Календарь!I$33,$L54))-MONTH($E54)+1-IF(DAY(MIN(Календарь!I$33,$L54))&lt;MIN(DAY($E54),DAY(EOMONTH(MIN(Календарь!I$33,$L54),0))),1,0))))-$M54)*$G54)</f>
        <v/>
      </c>
      <c r="W54" s="21" t="str">
        <f aca="false">IF(OR(K54&lt;&gt;"OK",NOT(ISNUMBER(Календарь!J$33))),"",MAX(0,IF(MIN(Календарь!J$33,$L54)&lt;$E54,0,IF($F54="Разово",1,IF($F54="Еженедельно",INT((MIN(Календарь!J$33,$L54)-$E54)/7)+1,(YEAR(MIN(Календарь!J$33,$L54))-YEAR($E54))*12+MONTH(MIN(Календарь!J$33,$L54))-MONTH($E54)+1-IF(DAY(MIN(Календарь!J$33,$L54))&lt;MIN(DAY($E54),DAY(EOMONTH(MIN(Календарь!J$33,$L54),0))),1,0))))-$M54)*$G54)</f>
        <v/>
      </c>
      <c r="X54" s="21" t="str">
        <f aca="false">IF(OR(K54&lt;&gt;"OK",NOT(ISNUMBER(Календарь!K$33))),"",MAX(0,IF(MIN(Календарь!K$33,$L54)&lt;$E54,0,IF($F54="Разово",1,IF($F54="Еженедельно",INT((MIN(Календарь!K$33,$L54)-$E54)/7)+1,(YEAR(MIN(Календарь!K$33,$L54))-YEAR($E54))*12+MONTH(MIN(Календарь!K$33,$L54))-MONTH($E54)+1-IF(DAY(MIN(Календарь!K$33,$L54))&lt;MIN(DAY($E54),DAY(EOMONTH(MIN(Календарь!K$33,$L54),0))),1,0))))-$M54)*$G54)</f>
        <v/>
      </c>
      <c r="Y54" s="21" t="str">
        <f aca="false">IF(OR(K54&lt;&gt;"OK",NOT(ISNUMBER(Календарь!L$33))),"",MAX(0,IF(MIN(Календарь!L$33,$L54)&lt;$E54,0,IF($F54="Разово",1,IF($F54="Еженедельно",INT((MIN(Календарь!L$33,$L54)-$E54)/7)+1,(YEAR(MIN(Календарь!L$33,$L54))-YEAR($E54))*12+MONTH(MIN(Календарь!L$33,$L54))-MONTH($E54)+1-IF(DAY(MIN(Календарь!L$33,$L54))&lt;MIN(DAY($E54),DAY(EOMONTH(MIN(Календарь!L$33,$L54),0))),1,0))))-$M54)*$G54)</f>
        <v/>
      </c>
      <c r="Z54" s="21" t="str">
        <f aca="false">IF(OR(K54&lt;&gt;"OK",NOT(ISNUMBER(Календарь!M$33))),"",MAX(0,IF(MIN(Календарь!M$33,$L54)&lt;$E54,0,IF($F54="Разово",1,IF($F54="Еженедельно",INT((MIN(Календарь!M$33,$L54)-$E54)/7)+1,(YEAR(MIN(Календарь!M$33,$L54))-YEAR($E54))*12+MONTH(MIN(Календарь!M$33,$L54))-MONTH($E54)+1-IF(DAY(MIN(Календарь!M$33,$L54))&lt;MIN(DAY($E54),DAY(EOMONTH(MIN(Календарь!M$33,$L54),0))),1,0))))-$M54)*$G54)</f>
        <v/>
      </c>
      <c r="AA54" s="21" t="str">
        <f aca="false">IF(OR(K54&lt;&gt;"OK",NOT(ISNUMBER(Календарь!N$33))),"",MAX(0,IF(MIN(Календарь!N$33,$L54)&lt;$E54,0,IF($F54="Разово",1,IF($F54="Еженедельно",INT((MIN(Календарь!N$33,$L54)-$E54)/7)+1,(YEAR(MIN(Календарь!N$33,$L54))-YEAR($E54))*12+MONTH(MIN(Календарь!N$33,$L54))-MONTH($E54)+1-IF(DAY(MIN(Календарь!N$33,$L54))&lt;MIN(DAY($E54),DAY(EOMONTH(MIN(Календарь!N$33,$L54),0))),1,0))))-$M54)*$G54)</f>
        <v/>
      </c>
    </row>
    <row r="55" customFormat="false" ht="22" hidden="false" customHeight="true" outlineLevel="0" collapsed="false">
      <c r="A55" s="6"/>
      <c r="B55" s="6"/>
      <c r="C55" s="6"/>
      <c r="D55" s="6"/>
      <c r="E55" s="5"/>
      <c r="F55" s="6"/>
      <c r="G55" s="7"/>
      <c r="H55" s="5"/>
      <c r="I55" s="6"/>
      <c r="J55" s="1"/>
      <c r="K55" s="19" t="str">
        <f aca="false">IF(COUNTA(A55:I55)=0,"",IF(OR(A55="",B55="",C55="",AND(D55&lt;&gt;"Приход",D55&lt;&gt;"Расход"),NOT(ISNUMBER(E55)),NOT(ISNUMBER(G55)),AND(F55&lt;&gt;"Разово",F55&lt;&gt;"Еженедельно",F55&lt;&gt;"Ежемесячно")),"Ошибка: поля или тип",IF(OR(E55&lt;&gt;INT(E55),E55&lt;36526,E55&gt;109574,G55&lt;0),"Ошибка: дата или сумма",IF(AND(H55&lt;&gt;"",NOT(ISNUMBER(H55))),"Ошибка: последний срок",IF(AND(ISNUMBER(H55),OR(H55&lt;E55,H55&lt;&gt;INT(H55))),"Ошибка: последний срок",IF(COUNTIFS($A$12:$A$111,A55)&lt;&gt;1,"Ошибка: повтор ID","OK"))))))</f>
        <v/>
      </c>
      <c r="L55" s="20" t="str">
        <f aca="false">IF(K55="OK",IF(H55="",DATE(2199,12,31),H55),"")</f>
        <v/>
      </c>
      <c r="M55" s="19" t="str">
        <f aca="false">IF(AND(K55="OK",ISNUMBER(Календарь!$C$6)),IF(MIN(Календарь!$C$6-1,$L55)&lt;$E55,0,IF($F55="Разово",1,IF($F55="Еженедельно",INT((MIN(Календарь!$C$6-1,$L55)-$E55)/7)+1,(YEAR(MIN(Календарь!$C$6-1,$L55))-YEAR($E55))*12+MONTH(MIN(Календарь!$C$6-1,$L55))-MONTH($E55)+1-IF(DAY(MIN(Календарь!$C$6-1,$L55))&lt;MIN(DAY($E55),DAY(EOMONTH(MIN(Календарь!$C$6-1,$L55),0))),1,0)))),"")</f>
        <v/>
      </c>
      <c r="N55" s="21" t="str">
        <f aca="false">IF(OR(K55&lt;&gt;"OK",NOT(ISNUMBER(Календарь!$L$5))),"",MAX(0,IF(MIN(Календарь!$L$5,$L55)&lt;$E55,0,IF($F55="Разово",1,IF($F55="Еженедельно",INT((MIN(Календарь!$L$5,$L55)-$E55)/7)+1,(YEAR(MIN(Календарь!$L$5,$L55))-YEAR($E55))*12+MONTH(MIN(Календарь!$L$5,$L55))-MONTH($E55)+1-IF(DAY(MIN(Календарь!$L$5,$L55))&lt;MIN(DAY($E55),DAY(EOMONTH(MIN(Календарь!$L$5,$L55),0))),1,0))))-$M55)*$G55)</f>
        <v/>
      </c>
      <c r="O55" s="21" t="str">
        <f aca="false">IF(OR(K55&lt;&gt;"OK",NOT(ISNUMBER(Календарь!$C$32-1))),"",MAX(0,IF(MIN(Календарь!$C$32-1,$L55)&lt;$E55,0,IF($F55="Разово",1,IF($F55="Еженедельно",INT((MIN(Календарь!$C$32-1,$L55)-$E55)/7)+1,(YEAR(MIN(Календарь!$C$32-1,$L55))-YEAR($E55))*12+MONTH(MIN(Календарь!$C$32-1,$L55))-MONTH($E55)+1-IF(DAY(MIN(Календарь!$C$32-1,$L55))&lt;MIN(DAY($E55),DAY(EOMONTH(MIN(Календарь!$C$32-1,$L55),0))),1,0))))-$M55)*$G55)</f>
        <v/>
      </c>
      <c r="P55" s="21" t="str">
        <f aca="false">IF(OR(K55&lt;&gt;"OK",NOT(ISNUMBER(Календарь!C$33))),"",MAX(0,IF(MIN(Календарь!C$33,$L55)&lt;$E55,0,IF($F55="Разово",1,IF($F55="Еженедельно",INT((MIN(Календарь!C$33,$L55)-$E55)/7)+1,(YEAR(MIN(Календарь!C$33,$L55))-YEAR($E55))*12+MONTH(MIN(Календарь!C$33,$L55))-MONTH($E55)+1-IF(DAY(MIN(Календарь!C$33,$L55))&lt;MIN(DAY($E55),DAY(EOMONTH(MIN(Календарь!C$33,$L55),0))),1,0))))-$M55)*$G55)</f>
        <v/>
      </c>
      <c r="Q55" s="21" t="str">
        <f aca="false">IF(OR(K55&lt;&gt;"OK",NOT(ISNUMBER(Календарь!D$33))),"",MAX(0,IF(MIN(Календарь!D$33,$L55)&lt;$E55,0,IF($F55="Разово",1,IF($F55="Еженедельно",INT((MIN(Календарь!D$33,$L55)-$E55)/7)+1,(YEAR(MIN(Календарь!D$33,$L55))-YEAR($E55))*12+MONTH(MIN(Календарь!D$33,$L55))-MONTH($E55)+1-IF(DAY(MIN(Календарь!D$33,$L55))&lt;MIN(DAY($E55),DAY(EOMONTH(MIN(Календарь!D$33,$L55),0))),1,0))))-$M55)*$G55)</f>
        <v/>
      </c>
      <c r="R55" s="21" t="str">
        <f aca="false">IF(OR(K55&lt;&gt;"OK",NOT(ISNUMBER(Календарь!E$33))),"",MAX(0,IF(MIN(Календарь!E$33,$L55)&lt;$E55,0,IF($F55="Разово",1,IF($F55="Еженедельно",INT((MIN(Календарь!E$33,$L55)-$E55)/7)+1,(YEAR(MIN(Календарь!E$33,$L55))-YEAR($E55))*12+MONTH(MIN(Календарь!E$33,$L55))-MONTH($E55)+1-IF(DAY(MIN(Календарь!E$33,$L55))&lt;MIN(DAY($E55),DAY(EOMONTH(MIN(Календарь!E$33,$L55),0))),1,0))))-$M55)*$G55)</f>
        <v/>
      </c>
      <c r="S55" s="21" t="str">
        <f aca="false">IF(OR(K55&lt;&gt;"OK",NOT(ISNUMBER(Календарь!F$33))),"",MAX(0,IF(MIN(Календарь!F$33,$L55)&lt;$E55,0,IF($F55="Разово",1,IF($F55="Еженедельно",INT((MIN(Календарь!F$33,$L55)-$E55)/7)+1,(YEAR(MIN(Календарь!F$33,$L55))-YEAR($E55))*12+MONTH(MIN(Календарь!F$33,$L55))-MONTH($E55)+1-IF(DAY(MIN(Календарь!F$33,$L55))&lt;MIN(DAY($E55),DAY(EOMONTH(MIN(Календарь!F$33,$L55),0))),1,0))))-$M55)*$G55)</f>
        <v/>
      </c>
      <c r="T55" s="21" t="str">
        <f aca="false">IF(OR(K55&lt;&gt;"OK",NOT(ISNUMBER(Календарь!G$33))),"",MAX(0,IF(MIN(Календарь!G$33,$L55)&lt;$E55,0,IF($F55="Разово",1,IF($F55="Еженедельно",INT((MIN(Календарь!G$33,$L55)-$E55)/7)+1,(YEAR(MIN(Календарь!G$33,$L55))-YEAR($E55))*12+MONTH(MIN(Календарь!G$33,$L55))-MONTH($E55)+1-IF(DAY(MIN(Календарь!G$33,$L55))&lt;MIN(DAY($E55),DAY(EOMONTH(MIN(Календарь!G$33,$L55),0))),1,0))))-$M55)*$G55)</f>
        <v/>
      </c>
      <c r="U55" s="21" t="str">
        <f aca="false">IF(OR(K55&lt;&gt;"OK",NOT(ISNUMBER(Календарь!H$33))),"",MAX(0,IF(MIN(Календарь!H$33,$L55)&lt;$E55,0,IF($F55="Разово",1,IF($F55="Еженедельно",INT((MIN(Календарь!H$33,$L55)-$E55)/7)+1,(YEAR(MIN(Календарь!H$33,$L55))-YEAR($E55))*12+MONTH(MIN(Календарь!H$33,$L55))-MONTH($E55)+1-IF(DAY(MIN(Календарь!H$33,$L55))&lt;MIN(DAY($E55),DAY(EOMONTH(MIN(Календарь!H$33,$L55),0))),1,0))))-$M55)*$G55)</f>
        <v/>
      </c>
      <c r="V55" s="21" t="str">
        <f aca="false">IF(OR(K55&lt;&gt;"OK",NOT(ISNUMBER(Календарь!I$33))),"",MAX(0,IF(MIN(Календарь!I$33,$L55)&lt;$E55,0,IF($F55="Разово",1,IF($F55="Еженедельно",INT((MIN(Календарь!I$33,$L55)-$E55)/7)+1,(YEAR(MIN(Календарь!I$33,$L55))-YEAR($E55))*12+MONTH(MIN(Календарь!I$33,$L55))-MONTH($E55)+1-IF(DAY(MIN(Календарь!I$33,$L55))&lt;MIN(DAY($E55),DAY(EOMONTH(MIN(Календарь!I$33,$L55),0))),1,0))))-$M55)*$G55)</f>
        <v/>
      </c>
      <c r="W55" s="21" t="str">
        <f aca="false">IF(OR(K55&lt;&gt;"OK",NOT(ISNUMBER(Календарь!J$33))),"",MAX(0,IF(MIN(Календарь!J$33,$L55)&lt;$E55,0,IF($F55="Разово",1,IF($F55="Еженедельно",INT((MIN(Календарь!J$33,$L55)-$E55)/7)+1,(YEAR(MIN(Календарь!J$33,$L55))-YEAR($E55))*12+MONTH(MIN(Календарь!J$33,$L55))-MONTH($E55)+1-IF(DAY(MIN(Календарь!J$33,$L55))&lt;MIN(DAY($E55),DAY(EOMONTH(MIN(Календарь!J$33,$L55),0))),1,0))))-$M55)*$G55)</f>
        <v/>
      </c>
      <c r="X55" s="21" t="str">
        <f aca="false">IF(OR(K55&lt;&gt;"OK",NOT(ISNUMBER(Календарь!K$33))),"",MAX(0,IF(MIN(Календарь!K$33,$L55)&lt;$E55,0,IF($F55="Разово",1,IF($F55="Еженедельно",INT((MIN(Календарь!K$33,$L55)-$E55)/7)+1,(YEAR(MIN(Календарь!K$33,$L55))-YEAR($E55))*12+MONTH(MIN(Календарь!K$33,$L55))-MONTH($E55)+1-IF(DAY(MIN(Календарь!K$33,$L55))&lt;MIN(DAY($E55),DAY(EOMONTH(MIN(Календарь!K$33,$L55),0))),1,0))))-$M55)*$G55)</f>
        <v/>
      </c>
      <c r="Y55" s="21" t="str">
        <f aca="false">IF(OR(K55&lt;&gt;"OK",NOT(ISNUMBER(Календарь!L$33))),"",MAX(0,IF(MIN(Календарь!L$33,$L55)&lt;$E55,0,IF($F55="Разово",1,IF($F55="Еженедельно",INT((MIN(Календарь!L$33,$L55)-$E55)/7)+1,(YEAR(MIN(Календарь!L$33,$L55))-YEAR($E55))*12+MONTH(MIN(Календарь!L$33,$L55))-MONTH($E55)+1-IF(DAY(MIN(Календарь!L$33,$L55))&lt;MIN(DAY($E55),DAY(EOMONTH(MIN(Календарь!L$33,$L55),0))),1,0))))-$M55)*$G55)</f>
        <v/>
      </c>
      <c r="Z55" s="21" t="str">
        <f aca="false">IF(OR(K55&lt;&gt;"OK",NOT(ISNUMBER(Календарь!M$33))),"",MAX(0,IF(MIN(Календарь!M$33,$L55)&lt;$E55,0,IF($F55="Разово",1,IF($F55="Еженедельно",INT((MIN(Календарь!M$33,$L55)-$E55)/7)+1,(YEAR(MIN(Календарь!M$33,$L55))-YEAR($E55))*12+MONTH(MIN(Календарь!M$33,$L55))-MONTH($E55)+1-IF(DAY(MIN(Календарь!M$33,$L55))&lt;MIN(DAY($E55),DAY(EOMONTH(MIN(Календарь!M$33,$L55),0))),1,0))))-$M55)*$G55)</f>
        <v/>
      </c>
      <c r="AA55" s="21" t="str">
        <f aca="false">IF(OR(K55&lt;&gt;"OK",NOT(ISNUMBER(Календарь!N$33))),"",MAX(0,IF(MIN(Календарь!N$33,$L55)&lt;$E55,0,IF($F55="Разово",1,IF($F55="Еженедельно",INT((MIN(Календарь!N$33,$L55)-$E55)/7)+1,(YEAR(MIN(Календарь!N$33,$L55))-YEAR($E55))*12+MONTH(MIN(Календарь!N$33,$L55))-MONTH($E55)+1-IF(DAY(MIN(Календарь!N$33,$L55))&lt;MIN(DAY($E55),DAY(EOMONTH(MIN(Календарь!N$33,$L55),0))),1,0))))-$M55)*$G55)</f>
        <v/>
      </c>
    </row>
    <row r="56" customFormat="false" ht="22" hidden="false" customHeight="true" outlineLevel="0" collapsed="false">
      <c r="A56" s="6"/>
      <c r="B56" s="6"/>
      <c r="C56" s="6"/>
      <c r="D56" s="6"/>
      <c r="E56" s="5"/>
      <c r="F56" s="6"/>
      <c r="G56" s="7"/>
      <c r="H56" s="5"/>
      <c r="I56" s="6"/>
      <c r="J56" s="1"/>
      <c r="K56" s="19" t="str">
        <f aca="false">IF(COUNTA(A56:I56)=0,"",IF(OR(A56="",B56="",C56="",AND(D56&lt;&gt;"Приход",D56&lt;&gt;"Расход"),NOT(ISNUMBER(E56)),NOT(ISNUMBER(G56)),AND(F56&lt;&gt;"Разово",F56&lt;&gt;"Еженедельно",F56&lt;&gt;"Ежемесячно")),"Ошибка: поля или тип",IF(OR(E56&lt;&gt;INT(E56),E56&lt;36526,E56&gt;109574,G56&lt;0),"Ошибка: дата или сумма",IF(AND(H56&lt;&gt;"",NOT(ISNUMBER(H56))),"Ошибка: последний срок",IF(AND(ISNUMBER(H56),OR(H56&lt;E56,H56&lt;&gt;INT(H56))),"Ошибка: последний срок",IF(COUNTIFS($A$12:$A$111,A56)&lt;&gt;1,"Ошибка: повтор ID","OK"))))))</f>
        <v/>
      </c>
      <c r="L56" s="20" t="str">
        <f aca="false">IF(K56="OK",IF(H56="",DATE(2199,12,31),H56),"")</f>
        <v/>
      </c>
      <c r="M56" s="19" t="str">
        <f aca="false">IF(AND(K56="OK",ISNUMBER(Календарь!$C$6)),IF(MIN(Календарь!$C$6-1,$L56)&lt;$E56,0,IF($F56="Разово",1,IF($F56="Еженедельно",INT((MIN(Календарь!$C$6-1,$L56)-$E56)/7)+1,(YEAR(MIN(Календарь!$C$6-1,$L56))-YEAR($E56))*12+MONTH(MIN(Календарь!$C$6-1,$L56))-MONTH($E56)+1-IF(DAY(MIN(Календарь!$C$6-1,$L56))&lt;MIN(DAY($E56),DAY(EOMONTH(MIN(Календарь!$C$6-1,$L56),0))),1,0)))),"")</f>
        <v/>
      </c>
      <c r="N56" s="21" t="str">
        <f aca="false">IF(OR(K56&lt;&gt;"OK",NOT(ISNUMBER(Календарь!$L$5))),"",MAX(0,IF(MIN(Календарь!$L$5,$L56)&lt;$E56,0,IF($F56="Разово",1,IF($F56="Еженедельно",INT((MIN(Календарь!$L$5,$L56)-$E56)/7)+1,(YEAR(MIN(Календарь!$L$5,$L56))-YEAR($E56))*12+MONTH(MIN(Календарь!$L$5,$L56))-MONTH($E56)+1-IF(DAY(MIN(Календарь!$L$5,$L56))&lt;MIN(DAY($E56),DAY(EOMONTH(MIN(Календарь!$L$5,$L56),0))),1,0))))-$M56)*$G56)</f>
        <v/>
      </c>
      <c r="O56" s="21" t="str">
        <f aca="false">IF(OR(K56&lt;&gt;"OK",NOT(ISNUMBER(Календарь!$C$32-1))),"",MAX(0,IF(MIN(Календарь!$C$32-1,$L56)&lt;$E56,0,IF($F56="Разово",1,IF($F56="Еженедельно",INT((MIN(Календарь!$C$32-1,$L56)-$E56)/7)+1,(YEAR(MIN(Календарь!$C$32-1,$L56))-YEAR($E56))*12+MONTH(MIN(Календарь!$C$32-1,$L56))-MONTH($E56)+1-IF(DAY(MIN(Календарь!$C$32-1,$L56))&lt;MIN(DAY($E56),DAY(EOMONTH(MIN(Календарь!$C$32-1,$L56),0))),1,0))))-$M56)*$G56)</f>
        <v/>
      </c>
      <c r="P56" s="21" t="str">
        <f aca="false">IF(OR(K56&lt;&gt;"OK",NOT(ISNUMBER(Календарь!C$33))),"",MAX(0,IF(MIN(Календарь!C$33,$L56)&lt;$E56,0,IF($F56="Разово",1,IF($F56="Еженедельно",INT((MIN(Календарь!C$33,$L56)-$E56)/7)+1,(YEAR(MIN(Календарь!C$33,$L56))-YEAR($E56))*12+MONTH(MIN(Календарь!C$33,$L56))-MONTH($E56)+1-IF(DAY(MIN(Календарь!C$33,$L56))&lt;MIN(DAY($E56),DAY(EOMONTH(MIN(Календарь!C$33,$L56),0))),1,0))))-$M56)*$G56)</f>
        <v/>
      </c>
      <c r="Q56" s="21" t="str">
        <f aca="false">IF(OR(K56&lt;&gt;"OK",NOT(ISNUMBER(Календарь!D$33))),"",MAX(0,IF(MIN(Календарь!D$33,$L56)&lt;$E56,0,IF($F56="Разово",1,IF($F56="Еженедельно",INT((MIN(Календарь!D$33,$L56)-$E56)/7)+1,(YEAR(MIN(Календарь!D$33,$L56))-YEAR($E56))*12+MONTH(MIN(Календарь!D$33,$L56))-MONTH($E56)+1-IF(DAY(MIN(Календарь!D$33,$L56))&lt;MIN(DAY($E56),DAY(EOMONTH(MIN(Календарь!D$33,$L56),0))),1,0))))-$M56)*$G56)</f>
        <v/>
      </c>
      <c r="R56" s="21" t="str">
        <f aca="false">IF(OR(K56&lt;&gt;"OK",NOT(ISNUMBER(Календарь!E$33))),"",MAX(0,IF(MIN(Календарь!E$33,$L56)&lt;$E56,0,IF($F56="Разово",1,IF($F56="Еженедельно",INT((MIN(Календарь!E$33,$L56)-$E56)/7)+1,(YEAR(MIN(Календарь!E$33,$L56))-YEAR($E56))*12+MONTH(MIN(Календарь!E$33,$L56))-MONTH($E56)+1-IF(DAY(MIN(Календарь!E$33,$L56))&lt;MIN(DAY($E56),DAY(EOMONTH(MIN(Календарь!E$33,$L56),0))),1,0))))-$M56)*$G56)</f>
        <v/>
      </c>
      <c r="S56" s="21" t="str">
        <f aca="false">IF(OR(K56&lt;&gt;"OK",NOT(ISNUMBER(Календарь!F$33))),"",MAX(0,IF(MIN(Календарь!F$33,$L56)&lt;$E56,0,IF($F56="Разово",1,IF($F56="Еженедельно",INT((MIN(Календарь!F$33,$L56)-$E56)/7)+1,(YEAR(MIN(Календарь!F$33,$L56))-YEAR($E56))*12+MONTH(MIN(Календарь!F$33,$L56))-MONTH($E56)+1-IF(DAY(MIN(Календарь!F$33,$L56))&lt;MIN(DAY($E56),DAY(EOMONTH(MIN(Календарь!F$33,$L56),0))),1,0))))-$M56)*$G56)</f>
        <v/>
      </c>
      <c r="T56" s="21" t="str">
        <f aca="false">IF(OR(K56&lt;&gt;"OK",NOT(ISNUMBER(Календарь!G$33))),"",MAX(0,IF(MIN(Календарь!G$33,$L56)&lt;$E56,0,IF($F56="Разово",1,IF($F56="Еженедельно",INT((MIN(Календарь!G$33,$L56)-$E56)/7)+1,(YEAR(MIN(Календарь!G$33,$L56))-YEAR($E56))*12+MONTH(MIN(Календарь!G$33,$L56))-MONTH($E56)+1-IF(DAY(MIN(Календарь!G$33,$L56))&lt;MIN(DAY($E56),DAY(EOMONTH(MIN(Календарь!G$33,$L56),0))),1,0))))-$M56)*$G56)</f>
        <v/>
      </c>
      <c r="U56" s="21" t="str">
        <f aca="false">IF(OR(K56&lt;&gt;"OK",NOT(ISNUMBER(Календарь!H$33))),"",MAX(0,IF(MIN(Календарь!H$33,$L56)&lt;$E56,0,IF($F56="Разово",1,IF($F56="Еженедельно",INT((MIN(Календарь!H$33,$L56)-$E56)/7)+1,(YEAR(MIN(Календарь!H$33,$L56))-YEAR($E56))*12+MONTH(MIN(Календарь!H$33,$L56))-MONTH($E56)+1-IF(DAY(MIN(Календарь!H$33,$L56))&lt;MIN(DAY($E56),DAY(EOMONTH(MIN(Календарь!H$33,$L56),0))),1,0))))-$M56)*$G56)</f>
        <v/>
      </c>
      <c r="V56" s="21" t="str">
        <f aca="false">IF(OR(K56&lt;&gt;"OK",NOT(ISNUMBER(Календарь!I$33))),"",MAX(0,IF(MIN(Календарь!I$33,$L56)&lt;$E56,0,IF($F56="Разово",1,IF($F56="Еженедельно",INT((MIN(Календарь!I$33,$L56)-$E56)/7)+1,(YEAR(MIN(Календарь!I$33,$L56))-YEAR($E56))*12+MONTH(MIN(Календарь!I$33,$L56))-MONTH($E56)+1-IF(DAY(MIN(Календарь!I$33,$L56))&lt;MIN(DAY($E56),DAY(EOMONTH(MIN(Календарь!I$33,$L56),0))),1,0))))-$M56)*$G56)</f>
        <v/>
      </c>
      <c r="W56" s="21" t="str">
        <f aca="false">IF(OR(K56&lt;&gt;"OK",NOT(ISNUMBER(Календарь!J$33))),"",MAX(0,IF(MIN(Календарь!J$33,$L56)&lt;$E56,0,IF($F56="Разово",1,IF($F56="Еженедельно",INT((MIN(Календарь!J$33,$L56)-$E56)/7)+1,(YEAR(MIN(Календарь!J$33,$L56))-YEAR($E56))*12+MONTH(MIN(Календарь!J$33,$L56))-MONTH($E56)+1-IF(DAY(MIN(Календарь!J$33,$L56))&lt;MIN(DAY($E56),DAY(EOMONTH(MIN(Календарь!J$33,$L56),0))),1,0))))-$M56)*$G56)</f>
        <v/>
      </c>
      <c r="X56" s="21" t="str">
        <f aca="false">IF(OR(K56&lt;&gt;"OK",NOT(ISNUMBER(Календарь!K$33))),"",MAX(0,IF(MIN(Календарь!K$33,$L56)&lt;$E56,0,IF($F56="Разово",1,IF($F56="Еженедельно",INT((MIN(Календарь!K$33,$L56)-$E56)/7)+1,(YEAR(MIN(Календарь!K$33,$L56))-YEAR($E56))*12+MONTH(MIN(Календарь!K$33,$L56))-MONTH($E56)+1-IF(DAY(MIN(Календарь!K$33,$L56))&lt;MIN(DAY($E56),DAY(EOMONTH(MIN(Календарь!K$33,$L56),0))),1,0))))-$M56)*$G56)</f>
        <v/>
      </c>
      <c r="Y56" s="21" t="str">
        <f aca="false">IF(OR(K56&lt;&gt;"OK",NOT(ISNUMBER(Календарь!L$33))),"",MAX(0,IF(MIN(Календарь!L$33,$L56)&lt;$E56,0,IF($F56="Разово",1,IF($F56="Еженедельно",INT((MIN(Календарь!L$33,$L56)-$E56)/7)+1,(YEAR(MIN(Календарь!L$33,$L56))-YEAR($E56))*12+MONTH(MIN(Календарь!L$33,$L56))-MONTH($E56)+1-IF(DAY(MIN(Календарь!L$33,$L56))&lt;MIN(DAY($E56),DAY(EOMONTH(MIN(Календарь!L$33,$L56),0))),1,0))))-$M56)*$G56)</f>
        <v/>
      </c>
      <c r="Z56" s="21" t="str">
        <f aca="false">IF(OR(K56&lt;&gt;"OK",NOT(ISNUMBER(Календарь!M$33))),"",MAX(0,IF(MIN(Календарь!M$33,$L56)&lt;$E56,0,IF($F56="Разово",1,IF($F56="Еженедельно",INT((MIN(Календарь!M$33,$L56)-$E56)/7)+1,(YEAR(MIN(Календарь!M$33,$L56))-YEAR($E56))*12+MONTH(MIN(Календарь!M$33,$L56))-MONTH($E56)+1-IF(DAY(MIN(Календарь!M$33,$L56))&lt;MIN(DAY($E56),DAY(EOMONTH(MIN(Календарь!M$33,$L56),0))),1,0))))-$M56)*$G56)</f>
        <v/>
      </c>
      <c r="AA56" s="21" t="str">
        <f aca="false">IF(OR(K56&lt;&gt;"OK",NOT(ISNUMBER(Календарь!N$33))),"",MAX(0,IF(MIN(Календарь!N$33,$L56)&lt;$E56,0,IF($F56="Разово",1,IF($F56="Еженедельно",INT((MIN(Календарь!N$33,$L56)-$E56)/7)+1,(YEAR(MIN(Календарь!N$33,$L56))-YEAR($E56))*12+MONTH(MIN(Календарь!N$33,$L56))-MONTH($E56)+1-IF(DAY(MIN(Календарь!N$33,$L56))&lt;MIN(DAY($E56),DAY(EOMONTH(MIN(Календарь!N$33,$L56),0))),1,0))))-$M56)*$G56)</f>
        <v/>
      </c>
    </row>
    <row r="57" customFormat="false" ht="22" hidden="false" customHeight="true" outlineLevel="0" collapsed="false">
      <c r="A57" s="6"/>
      <c r="B57" s="6"/>
      <c r="C57" s="6"/>
      <c r="D57" s="6"/>
      <c r="E57" s="5"/>
      <c r="F57" s="6"/>
      <c r="G57" s="7"/>
      <c r="H57" s="5"/>
      <c r="I57" s="6"/>
      <c r="J57" s="1"/>
      <c r="K57" s="19" t="str">
        <f aca="false">IF(COUNTA(A57:I57)=0,"",IF(OR(A57="",B57="",C57="",AND(D57&lt;&gt;"Приход",D57&lt;&gt;"Расход"),NOT(ISNUMBER(E57)),NOT(ISNUMBER(G57)),AND(F57&lt;&gt;"Разово",F57&lt;&gt;"Еженедельно",F57&lt;&gt;"Ежемесячно")),"Ошибка: поля или тип",IF(OR(E57&lt;&gt;INT(E57),E57&lt;36526,E57&gt;109574,G57&lt;0),"Ошибка: дата или сумма",IF(AND(H57&lt;&gt;"",NOT(ISNUMBER(H57))),"Ошибка: последний срок",IF(AND(ISNUMBER(H57),OR(H57&lt;E57,H57&lt;&gt;INT(H57))),"Ошибка: последний срок",IF(COUNTIFS($A$12:$A$111,A57)&lt;&gt;1,"Ошибка: повтор ID","OK"))))))</f>
        <v/>
      </c>
      <c r="L57" s="20" t="str">
        <f aca="false">IF(K57="OK",IF(H57="",DATE(2199,12,31),H57),"")</f>
        <v/>
      </c>
      <c r="M57" s="19" t="str">
        <f aca="false">IF(AND(K57="OK",ISNUMBER(Календарь!$C$6)),IF(MIN(Календарь!$C$6-1,$L57)&lt;$E57,0,IF($F57="Разово",1,IF($F57="Еженедельно",INT((MIN(Календарь!$C$6-1,$L57)-$E57)/7)+1,(YEAR(MIN(Календарь!$C$6-1,$L57))-YEAR($E57))*12+MONTH(MIN(Календарь!$C$6-1,$L57))-MONTH($E57)+1-IF(DAY(MIN(Календарь!$C$6-1,$L57))&lt;MIN(DAY($E57),DAY(EOMONTH(MIN(Календарь!$C$6-1,$L57),0))),1,0)))),"")</f>
        <v/>
      </c>
      <c r="N57" s="21" t="str">
        <f aca="false">IF(OR(K57&lt;&gt;"OK",NOT(ISNUMBER(Календарь!$L$5))),"",MAX(0,IF(MIN(Календарь!$L$5,$L57)&lt;$E57,0,IF($F57="Разово",1,IF($F57="Еженедельно",INT((MIN(Календарь!$L$5,$L57)-$E57)/7)+1,(YEAR(MIN(Календарь!$L$5,$L57))-YEAR($E57))*12+MONTH(MIN(Календарь!$L$5,$L57))-MONTH($E57)+1-IF(DAY(MIN(Календарь!$L$5,$L57))&lt;MIN(DAY($E57),DAY(EOMONTH(MIN(Календарь!$L$5,$L57),0))),1,0))))-$M57)*$G57)</f>
        <v/>
      </c>
      <c r="O57" s="21" t="str">
        <f aca="false">IF(OR(K57&lt;&gt;"OK",NOT(ISNUMBER(Календарь!$C$32-1))),"",MAX(0,IF(MIN(Календарь!$C$32-1,$L57)&lt;$E57,0,IF($F57="Разово",1,IF($F57="Еженедельно",INT((MIN(Календарь!$C$32-1,$L57)-$E57)/7)+1,(YEAR(MIN(Календарь!$C$32-1,$L57))-YEAR($E57))*12+MONTH(MIN(Календарь!$C$32-1,$L57))-MONTH($E57)+1-IF(DAY(MIN(Календарь!$C$32-1,$L57))&lt;MIN(DAY($E57),DAY(EOMONTH(MIN(Календарь!$C$32-1,$L57),0))),1,0))))-$M57)*$G57)</f>
        <v/>
      </c>
      <c r="P57" s="21" t="str">
        <f aca="false">IF(OR(K57&lt;&gt;"OK",NOT(ISNUMBER(Календарь!C$33))),"",MAX(0,IF(MIN(Календарь!C$33,$L57)&lt;$E57,0,IF($F57="Разово",1,IF($F57="Еженедельно",INT((MIN(Календарь!C$33,$L57)-$E57)/7)+1,(YEAR(MIN(Календарь!C$33,$L57))-YEAR($E57))*12+MONTH(MIN(Календарь!C$33,$L57))-MONTH($E57)+1-IF(DAY(MIN(Календарь!C$33,$L57))&lt;MIN(DAY($E57),DAY(EOMONTH(MIN(Календарь!C$33,$L57),0))),1,0))))-$M57)*$G57)</f>
        <v/>
      </c>
      <c r="Q57" s="21" t="str">
        <f aca="false">IF(OR(K57&lt;&gt;"OK",NOT(ISNUMBER(Календарь!D$33))),"",MAX(0,IF(MIN(Календарь!D$33,$L57)&lt;$E57,0,IF($F57="Разово",1,IF($F57="Еженедельно",INT((MIN(Календарь!D$33,$L57)-$E57)/7)+1,(YEAR(MIN(Календарь!D$33,$L57))-YEAR($E57))*12+MONTH(MIN(Календарь!D$33,$L57))-MONTH($E57)+1-IF(DAY(MIN(Календарь!D$33,$L57))&lt;MIN(DAY($E57),DAY(EOMONTH(MIN(Календарь!D$33,$L57),0))),1,0))))-$M57)*$G57)</f>
        <v/>
      </c>
      <c r="R57" s="21" t="str">
        <f aca="false">IF(OR(K57&lt;&gt;"OK",NOT(ISNUMBER(Календарь!E$33))),"",MAX(0,IF(MIN(Календарь!E$33,$L57)&lt;$E57,0,IF($F57="Разово",1,IF($F57="Еженедельно",INT((MIN(Календарь!E$33,$L57)-$E57)/7)+1,(YEAR(MIN(Календарь!E$33,$L57))-YEAR($E57))*12+MONTH(MIN(Календарь!E$33,$L57))-MONTH($E57)+1-IF(DAY(MIN(Календарь!E$33,$L57))&lt;MIN(DAY($E57),DAY(EOMONTH(MIN(Календарь!E$33,$L57),0))),1,0))))-$M57)*$G57)</f>
        <v/>
      </c>
      <c r="S57" s="21" t="str">
        <f aca="false">IF(OR(K57&lt;&gt;"OK",NOT(ISNUMBER(Календарь!F$33))),"",MAX(0,IF(MIN(Календарь!F$33,$L57)&lt;$E57,0,IF($F57="Разово",1,IF($F57="Еженедельно",INT((MIN(Календарь!F$33,$L57)-$E57)/7)+1,(YEAR(MIN(Календарь!F$33,$L57))-YEAR($E57))*12+MONTH(MIN(Календарь!F$33,$L57))-MONTH($E57)+1-IF(DAY(MIN(Календарь!F$33,$L57))&lt;MIN(DAY($E57),DAY(EOMONTH(MIN(Календарь!F$33,$L57),0))),1,0))))-$M57)*$G57)</f>
        <v/>
      </c>
      <c r="T57" s="21" t="str">
        <f aca="false">IF(OR(K57&lt;&gt;"OK",NOT(ISNUMBER(Календарь!G$33))),"",MAX(0,IF(MIN(Календарь!G$33,$L57)&lt;$E57,0,IF($F57="Разово",1,IF($F57="Еженедельно",INT((MIN(Календарь!G$33,$L57)-$E57)/7)+1,(YEAR(MIN(Календарь!G$33,$L57))-YEAR($E57))*12+MONTH(MIN(Календарь!G$33,$L57))-MONTH($E57)+1-IF(DAY(MIN(Календарь!G$33,$L57))&lt;MIN(DAY($E57),DAY(EOMONTH(MIN(Календарь!G$33,$L57),0))),1,0))))-$M57)*$G57)</f>
        <v/>
      </c>
      <c r="U57" s="21" t="str">
        <f aca="false">IF(OR(K57&lt;&gt;"OK",NOT(ISNUMBER(Календарь!H$33))),"",MAX(0,IF(MIN(Календарь!H$33,$L57)&lt;$E57,0,IF($F57="Разово",1,IF($F57="Еженедельно",INT((MIN(Календарь!H$33,$L57)-$E57)/7)+1,(YEAR(MIN(Календарь!H$33,$L57))-YEAR($E57))*12+MONTH(MIN(Календарь!H$33,$L57))-MONTH($E57)+1-IF(DAY(MIN(Календарь!H$33,$L57))&lt;MIN(DAY($E57),DAY(EOMONTH(MIN(Календарь!H$33,$L57),0))),1,0))))-$M57)*$G57)</f>
        <v/>
      </c>
      <c r="V57" s="21" t="str">
        <f aca="false">IF(OR(K57&lt;&gt;"OK",NOT(ISNUMBER(Календарь!I$33))),"",MAX(0,IF(MIN(Календарь!I$33,$L57)&lt;$E57,0,IF($F57="Разово",1,IF($F57="Еженедельно",INT((MIN(Календарь!I$33,$L57)-$E57)/7)+1,(YEAR(MIN(Календарь!I$33,$L57))-YEAR($E57))*12+MONTH(MIN(Календарь!I$33,$L57))-MONTH($E57)+1-IF(DAY(MIN(Календарь!I$33,$L57))&lt;MIN(DAY($E57),DAY(EOMONTH(MIN(Календарь!I$33,$L57),0))),1,0))))-$M57)*$G57)</f>
        <v/>
      </c>
      <c r="W57" s="21" t="str">
        <f aca="false">IF(OR(K57&lt;&gt;"OK",NOT(ISNUMBER(Календарь!J$33))),"",MAX(0,IF(MIN(Календарь!J$33,$L57)&lt;$E57,0,IF($F57="Разово",1,IF($F57="Еженедельно",INT((MIN(Календарь!J$33,$L57)-$E57)/7)+1,(YEAR(MIN(Календарь!J$33,$L57))-YEAR($E57))*12+MONTH(MIN(Календарь!J$33,$L57))-MONTH($E57)+1-IF(DAY(MIN(Календарь!J$33,$L57))&lt;MIN(DAY($E57),DAY(EOMONTH(MIN(Календарь!J$33,$L57),0))),1,0))))-$M57)*$G57)</f>
        <v/>
      </c>
      <c r="X57" s="21" t="str">
        <f aca="false">IF(OR(K57&lt;&gt;"OK",NOT(ISNUMBER(Календарь!K$33))),"",MAX(0,IF(MIN(Календарь!K$33,$L57)&lt;$E57,0,IF($F57="Разово",1,IF($F57="Еженедельно",INT((MIN(Календарь!K$33,$L57)-$E57)/7)+1,(YEAR(MIN(Календарь!K$33,$L57))-YEAR($E57))*12+MONTH(MIN(Календарь!K$33,$L57))-MONTH($E57)+1-IF(DAY(MIN(Календарь!K$33,$L57))&lt;MIN(DAY($E57),DAY(EOMONTH(MIN(Календарь!K$33,$L57),0))),1,0))))-$M57)*$G57)</f>
        <v/>
      </c>
      <c r="Y57" s="21" t="str">
        <f aca="false">IF(OR(K57&lt;&gt;"OK",NOT(ISNUMBER(Календарь!L$33))),"",MAX(0,IF(MIN(Календарь!L$33,$L57)&lt;$E57,0,IF($F57="Разово",1,IF($F57="Еженедельно",INT((MIN(Календарь!L$33,$L57)-$E57)/7)+1,(YEAR(MIN(Календарь!L$33,$L57))-YEAR($E57))*12+MONTH(MIN(Календарь!L$33,$L57))-MONTH($E57)+1-IF(DAY(MIN(Календарь!L$33,$L57))&lt;MIN(DAY($E57),DAY(EOMONTH(MIN(Календарь!L$33,$L57),0))),1,0))))-$M57)*$G57)</f>
        <v/>
      </c>
      <c r="Z57" s="21" t="str">
        <f aca="false">IF(OR(K57&lt;&gt;"OK",NOT(ISNUMBER(Календарь!M$33))),"",MAX(0,IF(MIN(Календарь!M$33,$L57)&lt;$E57,0,IF($F57="Разово",1,IF($F57="Еженедельно",INT((MIN(Календарь!M$33,$L57)-$E57)/7)+1,(YEAR(MIN(Календарь!M$33,$L57))-YEAR($E57))*12+MONTH(MIN(Календарь!M$33,$L57))-MONTH($E57)+1-IF(DAY(MIN(Календарь!M$33,$L57))&lt;MIN(DAY($E57),DAY(EOMONTH(MIN(Календарь!M$33,$L57),0))),1,0))))-$M57)*$G57)</f>
        <v/>
      </c>
      <c r="AA57" s="21" t="str">
        <f aca="false">IF(OR(K57&lt;&gt;"OK",NOT(ISNUMBER(Календарь!N$33))),"",MAX(0,IF(MIN(Календарь!N$33,$L57)&lt;$E57,0,IF($F57="Разово",1,IF($F57="Еженедельно",INT((MIN(Календарь!N$33,$L57)-$E57)/7)+1,(YEAR(MIN(Календарь!N$33,$L57))-YEAR($E57))*12+MONTH(MIN(Календарь!N$33,$L57))-MONTH($E57)+1-IF(DAY(MIN(Календарь!N$33,$L57))&lt;MIN(DAY($E57),DAY(EOMONTH(MIN(Календарь!N$33,$L57),0))),1,0))))-$M57)*$G57)</f>
        <v/>
      </c>
    </row>
    <row r="58" customFormat="false" ht="22" hidden="false" customHeight="true" outlineLevel="0" collapsed="false">
      <c r="A58" s="6"/>
      <c r="B58" s="6"/>
      <c r="C58" s="6"/>
      <c r="D58" s="6"/>
      <c r="E58" s="5"/>
      <c r="F58" s="6"/>
      <c r="G58" s="7"/>
      <c r="H58" s="5"/>
      <c r="I58" s="6"/>
      <c r="J58" s="1"/>
      <c r="K58" s="19" t="str">
        <f aca="false">IF(COUNTA(A58:I58)=0,"",IF(OR(A58="",B58="",C58="",AND(D58&lt;&gt;"Приход",D58&lt;&gt;"Расход"),NOT(ISNUMBER(E58)),NOT(ISNUMBER(G58)),AND(F58&lt;&gt;"Разово",F58&lt;&gt;"Еженедельно",F58&lt;&gt;"Ежемесячно")),"Ошибка: поля или тип",IF(OR(E58&lt;&gt;INT(E58),E58&lt;36526,E58&gt;109574,G58&lt;0),"Ошибка: дата или сумма",IF(AND(H58&lt;&gt;"",NOT(ISNUMBER(H58))),"Ошибка: последний срок",IF(AND(ISNUMBER(H58),OR(H58&lt;E58,H58&lt;&gt;INT(H58))),"Ошибка: последний срок",IF(COUNTIFS($A$12:$A$111,A58)&lt;&gt;1,"Ошибка: повтор ID","OK"))))))</f>
        <v/>
      </c>
      <c r="L58" s="20" t="str">
        <f aca="false">IF(K58="OK",IF(H58="",DATE(2199,12,31),H58),"")</f>
        <v/>
      </c>
      <c r="M58" s="19" t="str">
        <f aca="false">IF(AND(K58="OK",ISNUMBER(Календарь!$C$6)),IF(MIN(Календарь!$C$6-1,$L58)&lt;$E58,0,IF($F58="Разово",1,IF($F58="Еженедельно",INT((MIN(Календарь!$C$6-1,$L58)-$E58)/7)+1,(YEAR(MIN(Календарь!$C$6-1,$L58))-YEAR($E58))*12+MONTH(MIN(Календарь!$C$6-1,$L58))-MONTH($E58)+1-IF(DAY(MIN(Календарь!$C$6-1,$L58))&lt;MIN(DAY($E58),DAY(EOMONTH(MIN(Календарь!$C$6-1,$L58),0))),1,0)))),"")</f>
        <v/>
      </c>
      <c r="N58" s="21" t="str">
        <f aca="false">IF(OR(K58&lt;&gt;"OK",NOT(ISNUMBER(Календарь!$L$5))),"",MAX(0,IF(MIN(Календарь!$L$5,$L58)&lt;$E58,0,IF($F58="Разово",1,IF($F58="Еженедельно",INT((MIN(Календарь!$L$5,$L58)-$E58)/7)+1,(YEAR(MIN(Календарь!$L$5,$L58))-YEAR($E58))*12+MONTH(MIN(Календарь!$L$5,$L58))-MONTH($E58)+1-IF(DAY(MIN(Календарь!$L$5,$L58))&lt;MIN(DAY($E58),DAY(EOMONTH(MIN(Календарь!$L$5,$L58),0))),1,0))))-$M58)*$G58)</f>
        <v/>
      </c>
      <c r="O58" s="21" t="str">
        <f aca="false">IF(OR(K58&lt;&gt;"OK",NOT(ISNUMBER(Календарь!$C$32-1))),"",MAX(0,IF(MIN(Календарь!$C$32-1,$L58)&lt;$E58,0,IF($F58="Разово",1,IF($F58="Еженедельно",INT((MIN(Календарь!$C$32-1,$L58)-$E58)/7)+1,(YEAR(MIN(Календарь!$C$32-1,$L58))-YEAR($E58))*12+MONTH(MIN(Календарь!$C$32-1,$L58))-MONTH($E58)+1-IF(DAY(MIN(Календарь!$C$32-1,$L58))&lt;MIN(DAY($E58),DAY(EOMONTH(MIN(Календарь!$C$32-1,$L58),0))),1,0))))-$M58)*$G58)</f>
        <v/>
      </c>
      <c r="P58" s="21" t="str">
        <f aca="false">IF(OR(K58&lt;&gt;"OK",NOT(ISNUMBER(Календарь!C$33))),"",MAX(0,IF(MIN(Календарь!C$33,$L58)&lt;$E58,0,IF($F58="Разово",1,IF($F58="Еженедельно",INT((MIN(Календарь!C$33,$L58)-$E58)/7)+1,(YEAR(MIN(Календарь!C$33,$L58))-YEAR($E58))*12+MONTH(MIN(Календарь!C$33,$L58))-MONTH($E58)+1-IF(DAY(MIN(Календарь!C$33,$L58))&lt;MIN(DAY($E58),DAY(EOMONTH(MIN(Календарь!C$33,$L58),0))),1,0))))-$M58)*$G58)</f>
        <v/>
      </c>
      <c r="Q58" s="21" t="str">
        <f aca="false">IF(OR(K58&lt;&gt;"OK",NOT(ISNUMBER(Календарь!D$33))),"",MAX(0,IF(MIN(Календарь!D$33,$L58)&lt;$E58,0,IF($F58="Разово",1,IF($F58="Еженедельно",INT((MIN(Календарь!D$33,$L58)-$E58)/7)+1,(YEAR(MIN(Календарь!D$33,$L58))-YEAR($E58))*12+MONTH(MIN(Календарь!D$33,$L58))-MONTH($E58)+1-IF(DAY(MIN(Календарь!D$33,$L58))&lt;MIN(DAY($E58),DAY(EOMONTH(MIN(Календарь!D$33,$L58),0))),1,0))))-$M58)*$G58)</f>
        <v/>
      </c>
      <c r="R58" s="21" t="str">
        <f aca="false">IF(OR(K58&lt;&gt;"OK",NOT(ISNUMBER(Календарь!E$33))),"",MAX(0,IF(MIN(Календарь!E$33,$L58)&lt;$E58,0,IF($F58="Разово",1,IF($F58="Еженедельно",INT((MIN(Календарь!E$33,$L58)-$E58)/7)+1,(YEAR(MIN(Календарь!E$33,$L58))-YEAR($E58))*12+MONTH(MIN(Календарь!E$33,$L58))-MONTH($E58)+1-IF(DAY(MIN(Календарь!E$33,$L58))&lt;MIN(DAY($E58),DAY(EOMONTH(MIN(Календарь!E$33,$L58),0))),1,0))))-$M58)*$G58)</f>
        <v/>
      </c>
      <c r="S58" s="21" t="str">
        <f aca="false">IF(OR(K58&lt;&gt;"OK",NOT(ISNUMBER(Календарь!F$33))),"",MAX(0,IF(MIN(Календарь!F$33,$L58)&lt;$E58,0,IF($F58="Разово",1,IF($F58="Еженедельно",INT((MIN(Календарь!F$33,$L58)-$E58)/7)+1,(YEAR(MIN(Календарь!F$33,$L58))-YEAR($E58))*12+MONTH(MIN(Календарь!F$33,$L58))-MONTH($E58)+1-IF(DAY(MIN(Календарь!F$33,$L58))&lt;MIN(DAY($E58),DAY(EOMONTH(MIN(Календарь!F$33,$L58),0))),1,0))))-$M58)*$G58)</f>
        <v/>
      </c>
      <c r="T58" s="21" t="str">
        <f aca="false">IF(OR(K58&lt;&gt;"OK",NOT(ISNUMBER(Календарь!G$33))),"",MAX(0,IF(MIN(Календарь!G$33,$L58)&lt;$E58,0,IF($F58="Разово",1,IF($F58="Еженедельно",INT((MIN(Календарь!G$33,$L58)-$E58)/7)+1,(YEAR(MIN(Календарь!G$33,$L58))-YEAR($E58))*12+MONTH(MIN(Календарь!G$33,$L58))-MONTH($E58)+1-IF(DAY(MIN(Календарь!G$33,$L58))&lt;MIN(DAY($E58),DAY(EOMONTH(MIN(Календарь!G$33,$L58),0))),1,0))))-$M58)*$G58)</f>
        <v/>
      </c>
      <c r="U58" s="21" t="str">
        <f aca="false">IF(OR(K58&lt;&gt;"OK",NOT(ISNUMBER(Календарь!H$33))),"",MAX(0,IF(MIN(Календарь!H$33,$L58)&lt;$E58,0,IF($F58="Разово",1,IF($F58="Еженедельно",INT((MIN(Календарь!H$33,$L58)-$E58)/7)+1,(YEAR(MIN(Календарь!H$33,$L58))-YEAR($E58))*12+MONTH(MIN(Календарь!H$33,$L58))-MONTH($E58)+1-IF(DAY(MIN(Календарь!H$33,$L58))&lt;MIN(DAY($E58),DAY(EOMONTH(MIN(Календарь!H$33,$L58),0))),1,0))))-$M58)*$G58)</f>
        <v/>
      </c>
      <c r="V58" s="21" t="str">
        <f aca="false">IF(OR(K58&lt;&gt;"OK",NOT(ISNUMBER(Календарь!I$33))),"",MAX(0,IF(MIN(Календарь!I$33,$L58)&lt;$E58,0,IF($F58="Разово",1,IF($F58="Еженедельно",INT((MIN(Календарь!I$33,$L58)-$E58)/7)+1,(YEAR(MIN(Календарь!I$33,$L58))-YEAR($E58))*12+MONTH(MIN(Календарь!I$33,$L58))-MONTH($E58)+1-IF(DAY(MIN(Календарь!I$33,$L58))&lt;MIN(DAY($E58),DAY(EOMONTH(MIN(Календарь!I$33,$L58),0))),1,0))))-$M58)*$G58)</f>
        <v/>
      </c>
      <c r="W58" s="21" t="str">
        <f aca="false">IF(OR(K58&lt;&gt;"OK",NOT(ISNUMBER(Календарь!J$33))),"",MAX(0,IF(MIN(Календарь!J$33,$L58)&lt;$E58,0,IF($F58="Разово",1,IF($F58="Еженедельно",INT((MIN(Календарь!J$33,$L58)-$E58)/7)+1,(YEAR(MIN(Календарь!J$33,$L58))-YEAR($E58))*12+MONTH(MIN(Календарь!J$33,$L58))-MONTH($E58)+1-IF(DAY(MIN(Календарь!J$33,$L58))&lt;MIN(DAY($E58),DAY(EOMONTH(MIN(Календарь!J$33,$L58),0))),1,0))))-$M58)*$G58)</f>
        <v/>
      </c>
      <c r="X58" s="21" t="str">
        <f aca="false">IF(OR(K58&lt;&gt;"OK",NOT(ISNUMBER(Календарь!K$33))),"",MAX(0,IF(MIN(Календарь!K$33,$L58)&lt;$E58,0,IF($F58="Разово",1,IF($F58="Еженедельно",INT((MIN(Календарь!K$33,$L58)-$E58)/7)+1,(YEAR(MIN(Календарь!K$33,$L58))-YEAR($E58))*12+MONTH(MIN(Календарь!K$33,$L58))-MONTH($E58)+1-IF(DAY(MIN(Календарь!K$33,$L58))&lt;MIN(DAY($E58),DAY(EOMONTH(MIN(Календарь!K$33,$L58),0))),1,0))))-$M58)*$G58)</f>
        <v/>
      </c>
      <c r="Y58" s="21" t="str">
        <f aca="false">IF(OR(K58&lt;&gt;"OK",NOT(ISNUMBER(Календарь!L$33))),"",MAX(0,IF(MIN(Календарь!L$33,$L58)&lt;$E58,0,IF($F58="Разово",1,IF($F58="Еженедельно",INT((MIN(Календарь!L$33,$L58)-$E58)/7)+1,(YEAR(MIN(Календарь!L$33,$L58))-YEAR($E58))*12+MONTH(MIN(Календарь!L$33,$L58))-MONTH($E58)+1-IF(DAY(MIN(Календарь!L$33,$L58))&lt;MIN(DAY($E58),DAY(EOMONTH(MIN(Календарь!L$33,$L58),0))),1,0))))-$M58)*$G58)</f>
        <v/>
      </c>
      <c r="Z58" s="21" t="str">
        <f aca="false">IF(OR(K58&lt;&gt;"OK",NOT(ISNUMBER(Календарь!M$33))),"",MAX(0,IF(MIN(Календарь!M$33,$L58)&lt;$E58,0,IF($F58="Разово",1,IF($F58="Еженедельно",INT((MIN(Календарь!M$33,$L58)-$E58)/7)+1,(YEAR(MIN(Календарь!M$33,$L58))-YEAR($E58))*12+MONTH(MIN(Календарь!M$33,$L58))-MONTH($E58)+1-IF(DAY(MIN(Календарь!M$33,$L58))&lt;MIN(DAY($E58),DAY(EOMONTH(MIN(Календарь!M$33,$L58),0))),1,0))))-$M58)*$G58)</f>
        <v/>
      </c>
      <c r="AA58" s="21" t="str">
        <f aca="false">IF(OR(K58&lt;&gt;"OK",NOT(ISNUMBER(Календарь!N$33))),"",MAX(0,IF(MIN(Календарь!N$33,$L58)&lt;$E58,0,IF($F58="Разово",1,IF($F58="Еженедельно",INT((MIN(Календарь!N$33,$L58)-$E58)/7)+1,(YEAR(MIN(Календарь!N$33,$L58))-YEAR($E58))*12+MONTH(MIN(Календарь!N$33,$L58))-MONTH($E58)+1-IF(DAY(MIN(Календарь!N$33,$L58))&lt;MIN(DAY($E58),DAY(EOMONTH(MIN(Календарь!N$33,$L58),0))),1,0))))-$M58)*$G58)</f>
        <v/>
      </c>
    </row>
    <row r="59" customFormat="false" ht="22" hidden="false" customHeight="true" outlineLevel="0" collapsed="false">
      <c r="A59" s="6"/>
      <c r="B59" s="6"/>
      <c r="C59" s="6"/>
      <c r="D59" s="6"/>
      <c r="E59" s="5"/>
      <c r="F59" s="6"/>
      <c r="G59" s="7"/>
      <c r="H59" s="5"/>
      <c r="I59" s="6"/>
      <c r="J59" s="1"/>
      <c r="K59" s="19" t="str">
        <f aca="false">IF(COUNTA(A59:I59)=0,"",IF(OR(A59="",B59="",C59="",AND(D59&lt;&gt;"Приход",D59&lt;&gt;"Расход"),NOT(ISNUMBER(E59)),NOT(ISNUMBER(G59)),AND(F59&lt;&gt;"Разово",F59&lt;&gt;"Еженедельно",F59&lt;&gt;"Ежемесячно")),"Ошибка: поля или тип",IF(OR(E59&lt;&gt;INT(E59),E59&lt;36526,E59&gt;109574,G59&lt;0),"Ошибка: дата или сумма",IF(AND(H59&lt;&gt;"",NOT(ISNUMBER(H59))),"Ошибка: последний срок",IF(AND(ISNUMBER(H59),OR(H59&lt;E59,H59&lt;&gt;INT(H59))),"Ошибка: последний срок",IF(COUNTIFS($A$12:$A$111,A59)&lt;&gt;1,"Ошибка: повтор ID","OK"))))))</f>
        <v/>
      </c>
      <c r="L59" s="20" t="str">
        <f aca="false">IF(K59="OK",IF(H59="",DATE(2199,12,31),H59),"")</f>
        <v/>
      </c>
      <c r="M59" s="19" t="str">
        <f aca="false">IF(AND(K59="OK",ISNUMBER(Календарь!$C$6)),IF(MIN(Календарь!$C$6-1,$L59)&lt;$E59,0,IF($F59="Разово",1,IF($F59="Еженедельно",INT((MIN(Календарь!$C$6-1,$L59)-$E59)/7)+1,(YEAR(MIN(Календарь!$C$6-1,$L59))-YEAR($E59))*12+MONTH(MIN(Календарь!$C$6-1,$L59))-MONTH($E59)+1-IF(DAY(MIN(Календарь!$C$6-1,$L59))&lt;MIN(DAY($E59),DAY(EOMONTH(MIN(Календарь!$C$6-1,$L59),0))),1,0)))),"")</f>
        <v/>
      </c>
      <c r="N59" s="21" t="str">
        <f aca="false">IF(OR(K59&lt;&gt;"OK",NOT(ISNUMBER(Календарь!$L$5))),"",MAX(0,IF(MIN(Календарь!$L$5,$L59)&lt;$E59,0,IF($F59="Разово",1,IF($F59="Еженедельно",INT((MIN(Календарь!$L$5,$L59)-$E59)/7)+1,(YEAR(MIN(Календарь!$L$5,$L59))-YEAR($E59))*12+MONTH(MIN(Календарь!$L$5,$L59))-MONTH($E59)+1-IF(DAY(MIN(Календарь!$L$5,$L59))&lt;MIN(DAY($E59),DAY(EOMONTH(MIN(Календарь!$L$5,$L59),0))),1,0))))-$M59)*$G59)</f>
        <v/>
      </c>
      <c r="O59" s="21" t="str">
        <f aca="false">IF(OR(K59&lt;&gt;"OK",NOT(ISNUMBER(Календарь!$C$32-1))),"",MAX(0,IF(MIN(Календарь!$C$32-1,$L59)&lt;$E59,0,IF($F59="Разово",1,IF($F59="Еженедельно",INT((MIN(Календарь!$C$32-1,$L59)-$E59)/7)+1,(YEAR(MIN(Календарь!$C$32-1,$L59))-YEAR($E59))*12+MONTH(MIN(Календарь!$C$32-1,$L59))-MONTH($E59)+1-IF(DAY(MIN(Календарь!$C$32-1,$L59))&lt;MIN(DAY($E59),DAY(EOMONTH(MIN(Календарь!$C$32-1,$L59),0))),1,0))))-$M59)*$G59)</f>
        <v/>
      </c>
      <c r="P59" s="21" t="str">
        <f aca="false">IF(OR(K59&lt;&gt;"OK",NOT(ISNUMBER(Календарь!C$33))),"",MAX(0,IF(MIN(Календарь!C$33,$L59)&lt;$E59,0,IF($F59="Разово",1,IF($F59="Еженедельно",INT((MIN(Календарь!C$33,$L59)-$E59)/7)+1,(YEAR(MIN(Календарь!C$33,$L59))-YEAR($E59))*12+MONTH(MIN(Календарь!C$33,$L59))-MONTH($E59)+1-IF(DAY(MIN(Календарь!C$33,$L59))&lt;MIN(DAY($E59),DAY(EOMONTH(MIN(Календарь!C$33,$L59),0))),1,0))))-$M59)*$G59)</f>
        <v/>
      </c>
      <c r="Q59" s="21" t="str">
        <f aca="false">IF(OR(K59&lt;&gt;"OK",NOT(ISNUMBER(Календарь!D$33))),"",MAX(0,IF(MIN(Календарь!D$33,$L59)&lt;$E59,0,IF($F59="Разово",1,IF($F59="Еженедельно",INT((MIN(Календарь!D$33,$L59)-$E59)/7)+1,(YEAR(MIN(Календарь!D$33,$L59))-YEAR($E59))*12+MONTH(MIN(Календарь!D$33,$L59))-MONTH($E59)+1-IF(DAY(MIN(Календарь!D$33,$L59))&lt;MIN(DAY($E59),DAY(EOMONTH(MIN(Календарь!D$33,$L59),0))),1,0))))-$M59)*$G59)</f>
        <v/>
      </c>
      <c r="R59" s="21" t="str">
        <f aca="false">IF(OR(K59&lt;&gt;"OK",NOT(ISNUMBER(Календарь!E$33))),"",MAX(0,IF(MIN(Календарь!E$33,$L59)&lt;$E59,0,IF($F59="Разово",1,IF($F59="Еженедельно",INT((MIN(Календарь!E$33,$L59)-$E59)/7)+1,(YEAR(MIN(Календарь!E$33,$L59))-YEAR($E59))*12+MONTH(MIN(Календарь!E$33,$L59))-MONTH($E59)+1-IF(DAY(MIN(Календарь!E$33,$L59))&lt;MIN(DAY($E59),DAY(EOMONTH(MIN(Календарь!E$33,$L59),0))),1,0))))-$M59)*$G59)</f>
        <v/>
      </c>
      <c r="S59" s="21" t="str">
        <f aca="false">IF(OR(K59&lt;&gt;"OK",NOT(ISNUMBER(Календарь!F$33))),"",MAX(0,IF(MIN(Календарь!F$33,$L59)&lt;$E59,0,IF($F59="Разово",1,IF($F59="Еженедельно",INT((MIN(Календарь!F$33,$L59)-$E59)/7)+1,(YEAR(MIN(Календарь!F$33,$L59))-YEAR($E59))*12+MONTH(MIN(Календарь!F$33,$L59))-MONTH($E59)+1-IF(DAY(MIN(Календарь!F$33,$L59))&lt;MIN(DAY($E59),DAY(EOMONTH(MIN(Календарь!F$33,$L59),0))),1,0))))-$M59)*$G59)</f>
        <v/>
      </c>
      <c r="T59" s="21" t="str">
        <f aca="false">IF(OR(K59&lt;&gt;"OK",NOT(ISNUMBER(Календарь!G$33))),"",MAX(0,IF(MIN(Календарь!G$33,$L59)&lt;$E59,0,IF($F59="Разово",1,IF($F59="Еженедельно",INT((MIN(Календарь!G$33,$L59)-$E59)/7)+1,(YEAR(MIN(Календарь!G$33,$L59))-YEAR($E59))*12+MONTH(MIN(Календарь!G$33,$L59))-MONTH($E59)+1-IF(DAY(MIN(Календарь!G$33,$L59))&lt;MIN(DAY($E59),DAY(EOMONTH(MIN(Календарь!G$33,$L59),0))),1,0))))-$M59)*$G59)</f>
        <v/>
      </c>
      <c r="U59" s="21" t="str">
        <f aca="false">IF(OR(K59&lt;&gt;"OK",NOT(ISNUMBER(Календарь!H$33))),"",MAX(0,IF(MIN(Календарь!H$33,$L59)&lt;$E59,0,IF($F59="Разово",1,IF($F59="Еженедельно",INT((MIN(Календарь!H$33,$L59)-$E59)/7)+1,(YEAR(MIN(Календарь!H$33,$L59))-YEAR($E59))*12+MONTH(MIN(Календарь!H$33,$L59))-MONTH($E59)+1-IF(DAY(MIN(Календарь!H$33,$L59))&lt;MIN(DAY($E59),DAY(EOMONTH(MIN(Календарь!H$33,$L59),0))),1,0))))-$M59)*$G59)</f>
        <v/>
      </c>
      <c r="V59" s="21" t="str">
        <f aca="false">IF(OR(K59&lt;&gt;"OK",NOT(ISNUMBER(Календарь!I$33))),"",MAX(0,IF(MIN(Календарь!I$33,$L59)&lt;$E59,0,IF($F59="Разово",1,IF($F59="Еженедельно",INT((MIN(Календарь!I$33,$L59)-$E59)/7)+1,(YEAR(MIN(Календарь!I$33,$L59))-YEAR($E59))*12+MONTH(MIN(Календарь!I$33,$L59))-MONTH($E59)+1-IF(DAY(MIN(Календарь!I$33,$L59))&lt;MIN(DAY($E59),DAY(EOMONTH(MIN(Календарь!I$33,$L59),0))),1,0))))-$M59)*$G59)</f>
        <v/>
      </c>
      <c r="W59" s="21" t="str">
        <f aca="false">IF(OR(K59&lt;&gt;"OK",NOT(ISNUMBER(Календарь!J$33))),"",MAX(0,IF(MIN(Календарь!J$33,$L59)&lt;$E59,0,IF($F59="Разово",1,IF($F59="Еженедельно",INT((MIN(Календарь!J$33,$L59)-$E59)/7)+1,(YEAR(MIN(Календарь!J$33,$L59))-YEAR($E59))*12+MONTH(MIN(Календарь!J$33,$L59))-MONTH($E59)+1-IF(DAY(MIN(Календарь!J$33,$L59))&lt;MIN(DAY($E59),DAY(EOMONTH(MIN(Календарь!J$33,$L59),0))),1,0))))-$M59)*$G59)</f>
        <v/>
      </c>
      <c r="X59" s="21" t="str">
        <f aca="false">IF(OR(K59&lt;&gt;"OK",NOT(ISNUMBER(Календарь!K$33))),"",MAX(0,IF(MIN(Календарь!K$33,$L59)&lt;$E59,0,IF($F59="Разово",1,IF($F59="Еженедельно",INT((MIN(Календарь!K$33,$L59)-$E59)/7)+1,(YEAR(MIN(Календарь!K$33,$L59))-YEAR($E59))*12+MONTH(MIN(Календарь!K$33,$L59))-MONTH($E59)+1-IF(DAY(MIN(Календарь!K$33,$L59))&lt;MIN(DAY($E59),DAY(EOMONTH(MIN(Календарь!K$33,$L59),0))),1,0))))-$M59)*$G59)</f>
        <v/>
      </c>
      <c r="Y59" s="21" t="str">
        <f aca="false">IF(OR(K59&lt;&gt;"OK",NOT(ISNUMBER(Календарь!L$33))),"",MAX(0,IF(MIN(Календарь!L$33,$L59)&lt;$E59,0,IF($F59="Разово",1,IF($F59="Еженедельно",INT((MIN(Календарь!L$33,$L59)-$E59)/7)+1,(YEAR(MIN(Календарь!L$33,$L59))-YEAR($E59))*12+MONTH(MIN(Календарь!L$33,$L59))-MONTH($E59)+1-IF(DAY(MIN(Календарь!L$33,$L59))&lt;MIN(DAY($E59),DAY(EOMONTH(MIN(Календарь!L$33,$L59),0))),1,0))))-$M59)*$G59)</f>
        <v/>
      </c>
      <c r="Z59" s="21" t="str">
        <f aca="false">IF(OR(K59&lt;&gt;"OK",NOT(ISNUMBER(Календарь!M$33))),"",MAX(0,IF(MIN(Календарь!M$33,$L59)&lt;$E59,0,IF($F59="Разово",1,IF($F59="Еженедельно",INT((MIN(Календарь!M$33,$L59)-$E59)/7)+1,(YEAR(MIN(Календарь!M$33,$L59))-YEAR($E59))*12+MONTH(MIN(Календарь!M$33,$L59))-MONTH($E59)+1-IF(DAY(MIN(Календарь!M$33,$L59))&lt;MIN(DAY($E59),DAY(EOMONTH(MIN(Календарь!M$33,$L59),0))),1,0))))-$M59)*$G59)</f>
        <v/>
      </c>
      <c r="AA59" s="21" t="str">
        <f aca="false">IF(OR(K59&lt;&gt;"OK",NOT(ISNUMBER(Календарь!N$33))),"",MAX(0,IF(MIN(Календарь!N$33,$L59)&lt;$E59,0,IF($F59="Разово",1,IF($F59="Еженедельно",INT((MIN(Календарь!N$33,$L59)-$E59)/7)+1,(YEAR(MIN(Календарь!N$33,$L59))-YEAR($E59))*12+MONTH(MIN(Календарь!N$33,$L59))-MONTH($E59)+1-IF(DAY(MIN(Календарь!N$33,$L59))&lt;MIN(DAY($E59),DAY(EOMONTH(MIN(Календарь!N$33,$L59),0))),1,0))))-$M59)*$G59)</f>
        <v/>
      </c>
    </row>
    <row r="60" customFormat="false" ht="22" hidden="false" customHeight="true" outlineLevel="0" collapsed="false">
      <c r="A60" s="6"/>
      <c r="B60" s="6"/>
      <c r="C60" s="6"/>
      <c r="D60" s="6"/>
      <c r="E60" s="5"/>
      <c r="F60" s="6"/>
      <c r="G60" s="7"/>
      <c r="H60" s="5"/>
      <c r="I60" s="6"/>
      <c r="J60" s="1"/>
      <c r="K60" s="19" t="str">
        <f aca="false">IF(COUNTA(A60:I60)=0,"",IF(OR(A60="",B60="",C60="",AND(D60&lt;&gt;"Приход",D60&lt;&gt;"Расход"),NOT(ISNUMBER(E60)),NOT(ISNUMBER(G60)),AND(F60&lt;&gt;"Разово",F60&lt;&gt;"Еженедельно",F60&lt;&gt;"Ежемесячно")),"Ошибка: поля или тип",IF(OR(E60&lt;&gt;INT(E60),E60&lt;36526,E60&gt;109574,G60&lt;0),"Ошибка: дата или сумма",IF(AND(H60&lt;&gt;"",NOT(ISNUMBER(H60))),"Ошибка: последний срок",IF(AND(ISNUMBER(H60),OR(H60&lt;E60,H60&lt;&gt;INT(H60))),"Ошибка: последний срок",IF(COUNTIFS($A$12:$A$111,A60)&lt;&gt;1,"Ошибка: повтор ID","OK"))))))</f>
        <v/>
      </c>
      <c r="L60" s="20" t="str">
        <f aca="false">IF(K60="OK",IF(H60="",DATE(2199,12,31),H60),"")</f>
        <v/>
      </c>
      <c r="M60" s="19" t="str">
        <f aca="false">IF(AND(K60="OK",ISNUMBER(Календарь!$C$6)),IF(MIN(Календарь!$C$6-1,$L60)&lt;$E60,0,IF($F60="Разово",1,IF($F60="Еженедельно",INT((MIN(Календарь!$C$6-1,$L60)-$E60)/7)+1,(YEAR(MIN(Календарь!$C$6-1,$L60))-YEAR($E60))*12+MONTH(MIN(Календарь!$C$6-1,$L60))-MONTH($E60)+1-IF(DAY(MIN(Календарь!$C$6-1,$L60))&lt;MIN(DAY($E60),DAY(EOMONTH(MIN(Календарь!$C$6-1,$L60),0))),1,0)))),"")</f>
        <v/>
      </c>
      <c r="N60" s="21" t="str">
        <f aca="false">IF(OR(K60&lt;&gt;"OK",NOT(ISNUMBER(Календарь!$L$5))),"",MAX(0,IF(MIN(Календарь!$L$5,$L60)&lt;$E60,0,IF($F60="Разово",1,IF($F60="Еженедельно",INT((MIN(Календарь!$L$5,$L60)-$E60)/7)+1,(YEAR(MIN(Календарь!$L$5,$L60))-YEAR($E60))*12+MONTH(MIN(Календарь!$L$5,$L60))-MONTH($E60)+1-IF(DAY(MIN(Календарь!$L$5,$L60))&lt;MIN(DAY($E60),DAY(EOMONTH(MIN(Календарь!$L$5,$L60),0))),1,0))))-$M60)*$G60)</f>
        <v/>
      </c>
      <c r="O60" s="21" t="str">
        <f aca="false">IF(OR(K60&lt;&gt;"OK",NOT(ISNUMBER(Календарь!$C$32-1))),"",MAX(0,IF(MIN(Календарь!$C$32-1,$L60)&lt;$E60,0,IF($F60="Разово",1,IF($F60="Еженедельно",INT((MIN(Календарь!$C$32-1,$L60)-$E60)/7)+1,(YEAR(MIN(Календарь!$C$32-1,$L60))-YEAR($E60))*12+MONTH(MIN(Календарь!$C$32-1,$L60))-MONTH($E60)+1-IF(DAY(MIN(Календарь!$C$32-1,$L60))&lt;MIN(DAY($E60),DAY(EOMONTH(MIN(Календарь!$C$32-1,$L60),0))),1,0))))-$M60)*$G60)</f>
        <v/>
      </c>
      <c r="P60" s="21" t="str">
        <f aca="false">IF(OR(K60&lt;&gt;"OK",NOT(ISNUMBER(Календарь!C$33))),"",MAX(0,IF(MIN(Календарь!C$33,$L60)&lt;$E60,0,IF($F60="Разово",1,IF($F60="Еженедельно",INT((MIN(Календарь!C$33,$L60)-$E60)/7)+1,(YEAR(MIN(Календарь!C$33,$L60))-YEAR($E60))*12+MONTH(MIN(Календарь!C$33,$L60))-MONTH($E60)+1-IF(DAY(MIN(Календарь!C$33,$L60))&lt;MIN(DAY($E60),DAY(EOMONTH(MIN(Календарь!C$33,$L60),0))),1,0))))-$M60)*$G60)</f>
        <v/>
      </c>
      <c r="Q60" s="21" t="str">
        <f aca="false">IF(OR(K60&lt;&gt;"OK",NOT(ISNUMBER(Календарь!D$33))),"",MAX(0,IF(MIN(Календарь!D$33,$L60)&lt;$E60,0,IF($F60="Разово",1,IF($F60="Еженедельно",INT((MIN(Календарь!D$33,$L60)-$E60)/7)+1,(YEAR(MIN(Календарь!D$33,$L60))-YEAR($E60))*12+MONTH(MIN(Календарь!D$33,$L60))-MONTH($E60)+1-IF(DAY(MIN(Календарь!D$33,$L60))&lt;MIN(DAY($E60),DAY(EOMONTH(MIN(Календарь!D$33,$L60),0))),1,0))))-$M60)*$G60)</f>
        <v/>
      </c>
      <c r="R60" s="21" t="str">
        <f aca="false">IF(OR(K60&lt;&gt;"OK",NOT(ISNUMBER(Календарь!E$33))),"",MAX(0,IF(MIN(Календарь!E$33,$L60)&lt;$E60,0,IF($F60="Разово",1,IF($F60="Еженедельно",INT((MIN(Календарь!E$33,$L60)-$E60)/7)+1,(YEAR(MIN(Календарь!E$33,$L60))-YEAR($E60))*12+MONTH(MIN(Календарь!E$33,$L60))-MONTH($E60)+1-IF(DAY(MIN(Календарь!E$33,$L60))&lt;MIN(DAY($E60),DAY(EOMONTH(MIN(Календарь!E$33,$L60),0))),1,0))))-$M60)*$G60)</f>
        <v/>
      </c>
      <c r="S60" s="21" t="str">
        <f aca="false">IF(OR(K60&lt;&gt;"OK",NOT(ISNUMBER(Календарь!F$33))),"",MAX(0,IF(MIN(Календарь!F$33,$L60)&lt;$E60,0,IF($F60="Разово",1,IF($F60="Еженедельно",INT((MIN(Календарь!F$33,$L60)-$E60)/7)+1,(YEAR(MIN(Календарь!F$33,$L60))-YEAR($E60))*12+MONTH(MIN(Календарь!F$33,$L60))-MONTH($E60)+1-IF(DAY(MIN(Календарь!F$33,$L60))&lt;MIN(DAY($E60),DAY(EOMONTH(MIN(Календарь!F$33,$L60),0))),1,0))))-$M60)*$G60)</f>
        <v/>
      </c>
      <c r="T60" s="21" t="str">
        <f aca="false">IF(OR(K60&lt;&gt;"OK",NOT(ISNUMBER(Календарь!G$33))),"",MAX(0,IF(MIN(Календарь!G$33,$L60)&lt;$E60,0,IF($F60="Разово",1,IF($F60="Еженедельно",INT((MIN(Календарь!G$33,$L60)-$E60)/7)+1,(YEAR(MIN(Календарь!G$33,$L60))-YEAR($E60))*12+MONTH(MIN(Календарь!G$33,$L60))-MONTH($E60)+1-IF(DAY(MIN(Календарь!G$33,$L60))&lt;MIN(DAY($E60),DAY(EOMONTH(MIN(Календарь!G$33,$L60),0))),1,0))))-$M60)*$G60)</f>
        <v/>
      </c>
      <c r="U60" s="21" t="str">
        <f aca="false">IF(OR(K60&lt;&gt;"OK",NOT(ISNUMBER(Календарь!H$33))),"",MAX(0,IF(MIN(Календарь!H$33,$L60)&lt;$E60,0,IF($F60="Разово",1,IF($F60="Еженедельно",INT((MIN(Календарь!H$33,$L60)-$E60)/7)+1,(YEAR(MIN(Календарь!H$33,$L60))-YEAR($E60))*12+MONTH(MIN(Календарь!H$33,$L60))-MONTH($E60)+1-IF(DAY(MIN(Календарь!H$33,$L60))&lt;MIN(DAY($E60),DAY(EOMONTH(MIN(Календарь!H$33,$L60),0))),1,0))))-$M60)*$G60)</f>
        <v/>
      </c>
      <c r="V60" s="21" t="str">
        <f aca="false">IF(OR(K60&lt;&gt;"OK",NOT(ISNUMBER(Календарь!I$33))),"",MAX(0,IF(MIN(Календарь!I$33,$L60)&lt;$E60,0,IF($F60="Разово",1,IF($F60="Еженедельно",INT((MIN(Календарь!I$33,$L60)-$E60)/7)+1,(YEAR(MIN(Календарь!I$33,$L60))-YEAR($E60))*12+MONTH(MIN(Календарь!I$33,$L60))-MONTH($E60)+1-IF(DAY(MIN(Календарь!I$33,$L60))&lt;MIN(DAY($E60),DAY(EOMONTH(MIN(Календарь!I$33,$L60),0))),1,0))))-$M60)*$G60)</f>
        <v/>
      </c>
      <c r="W60" s="21" t="str">
        <f aca="false">IF(OR(K60&lt;&gt;"OK",NOT(ISNUMBER(Календарь!J$33))),"",MAX(0,IF(MIN(Календарь!J$33,$L60)&lt;$E60,0,IF($F60="Разово",1,IF($F60="Еженедельно",INT((MIN(Календарь!J$33,$L60)-$E60)/7)+1,(YEAR(MIN(Календарь!J$33,$L60))-YEAR($E60))*12+MONTH(MIN(Календарь!J$33,$L60))-MONTH($E60)+1-IF(DAY(MIN(Календарь!J$33,$L60))&lt;MIN(DAY($E60),DAY(EOMONTH(MIN(Календарь!J$33,$L60),0))),1,0))))-$M60)*$G60)</f>
        <v/>
      </c>
      <c r="X60" s="21" t="str">
        <f aca="false">IF(OR(K60&lt;&gt;"OK",NOT(ISNUMBER(Календарь!K$33))),"",MAX(0,IF(MIN(Календарь!K$33,$L60)&lt;$E60,0,IF($F60="Разово",1,IF($F60="Еженедельно",INT((MIN(Календарь!K$33,$L60)-$E60)/7)+1,(YEAR(MIN(Календарь!K$33,$L60))-YEAR($E60))*12+MONTH(MIN(Календарь!K$33,$L60))-MONTH($E60)+1-IF(DAY(MIN(Календарь!K$33,$L60))&lt;MIN(DAY($E60),DAY(EOMONTH(MIN(Календарь!K$33,$L60),0))),1,0))))-$M60)*$G60)</f>
        <v/>
      </c>
      <c r="Y60" s="21" t="str">
        <f aca="false">IF(OR(K60&lt;&gt;"OK",NOT(ISNUMBER(Календарь!L$33))),"",MAX(0,IF(MIN(Календарь!L$33,$L60)&lt;$E60,0,IF($F60="Разово",1,IF($F60="Еженедельно",INT((MIN(Календарь!L$33,$L60)-$E60)/7)+1,(YEAR(MIN(Календарь!L$33,$L60))-YEAR($E60))*12+MONTH(MIN(Календарь!L$33,$L60))-MONTH($E60)+1-IF(DAY(MIN(Календарь!L$33,$L60))&lt;MIN(DAY($E60),DAY(EOMONTH(MIN(Календарь!L$33,$L60),0))),1,0))))-$M60)*$G60)</f>
        <v/>
      </c>
      <c r="Z60" s="21" t="str">
        <f aca="false">IF(OR(K60&lt;&gt;"OK",NOT(ISNUMBER(Календарь!M$33))),"",MAX(0,IF(MIN(Календарь!M$33,$L60)&lt;$E60,0,IF($F60="Разово",1,IF($F60="Еженедельно",INT((MIN(Календарь!M$33,$L60)-$E60)/7)+1,(YEAR(MIN(Календарь!M$33,$L60))-YEAR($E60))*12+MONTH(MIN(Календарь!M$33,$L60))-MONTH($E60)+1-IF(DAY(MIN(Календарь!M$33,$L60))&lt;MIN(DAY($E60),DAY(EOMONTH(MIN(Календарь!M$33,$L60),0))),1,0))))-$M60)*$G60)</f>
        <v/>
      </c>
      <c r="AA60" s="21" t="str">
        <f aca="false">IF(OR(K60&lt;&gt;"OK",NOT(ISNUMBER(Календарь!N$33))),"",MAX(0,IF(MIN(Календарь!N$33,$L60)&lt;$E60,0,IF($F60="Разово",1,IF($F60="Еженедельно",INT((MIN(Календарь!N$33,$L60)-$E60)/7)+1,(YEAR(MIN(Календарь!N$33,$L60))-YEAR($E60))*12+MONTH(MIN(Календарь!N$33,$L60))-MONTH($E60)+1-IF(DAY(MIN(Календарь!N$33,$L60))&lt;MIN(DAY($E60),DAY(EOMONTH(MIN(Календарь!N$33,$L60),0))),1,0))))-$M60)*$G60)</f>
        <v/>
      </c>
    </row>
    <row r="61" customFormat="false" ht="22" hidden="false" customHeight="true" outlineLevel="0" collapsed="false">
      <c r="A61" s="6"/>
      <c r="B61" s="6"/>
      <c r="C61" s="6"/>
      <c r="D61" s="6"/>
      <c r="E61" s="5"/>
      <c r="F61" s="6"/>
      <c r="G61" s="7"/>
      <c r="H61" s="5"/>
      <c r="I61" s="6"/>
      <c r="J61" s="1"/>
      <c r="K61" s="19" t="str">
        <f aca="false">IF(COUNTA(A61:I61)=0,"",IF(OR(A61="",B61="",C61="",AND(D61&lt;&gt;"Приход",D61&lt;&gt;"Расход"),NOT(ISNUMBER(E61)),NOT(ISNUMBER(G61)),AND(F61&lt;&gt;"Разово",F61&lt;&gt;"Еженедельно",F61&lt;&gt;"Ежемесячно")),"Ошибка: поля или тип",IF(OR(E61&lt;&gt;INT(E61),E61&lt;36526,E61&gt;109574,G61&lt;0),"Ошибка: дата или сумма",IF(AND(H61&lt;&gt;"",NOT(ISNUMBER(H61))),"Ошибка: последний срок",IF(AND(ISNUMBER(H61),OR(H61&lt;E61,H61&lt;&gt;INT(H61))),"Ошибка: последний срок",IF(COUNTIFS($A$12:$A$111,A61)&lt;&gt;1,"Ошибка: повтор ID","OK"))))))</f>
        <v/>
      </c>
      <c r="L61" s="20" t="str">
        <f aca="false">IF(K61="OK",IF(H61="",DATE(2199,12,31),H61),"")</f>
        <v/>
      </c>
      <c r="M61" s="19" t="str">
        <f aca="false">IF(AND(K61="OK",ISNUMBER(Календарь!$C$6)),IF(MIN(Календарь!$C$6-1,$L61)&lt;$E61,0,IF($F61="Разово",1,IF($F61="Еженедельно",INT((MIN(Календарь!$C$6-1,$L61)-$E61)/7)+1,(YEAR(MIN(Календарь!$C$6-1,$L61))-YEAR($E61))*12+MONTH(MIN(Календарь!$C$6-1,$L61))-MONTH($E61)+1-IF(DAY(MIN(Календарь!$C$6-1,$L61))&lt;MIN(DAY($E61),DAY(EOMONTH(MIN(Календарь!$C$6-1,$L61),0))),1,0)))),"")</f>
        <v/>
      </c>
      <c r="N61" s="21" t="str">
        <f aca="false">IF(OR(K61&lt;&gt;"OK",NOT(ISNUMBER(Календарь!$L$5))),"",MAX(0,IF(MIN(Календарь!$L$5,$L61)&lt;$E61,0,IF($F61="Разово",1,IF($F61="Еженедельно",INT((MIN(Календарь!$L$5,$L61)-$E61)/7)+1,(YEAR(MIN(Календарь!$L$5,$L61))-YEAR($E61))*12+MONTH(MIN(Календарь!$L$5,$L61))-MONTH($E61)+1-IF(DAY(MIN(Календарь!$L$5,$L61))&lt;MIN(DAY($E61),DAY(EOMONTH(MIN(Календарь!$L$5,$L61),0))),1,0))))-$M61)*$G61)</f>
        <v/>
      </c>
      <c r="O61" s="21" t="str">
        <f aca="false">IF(OR(K61&lt;&gt;"OK",NOT(ISNUMBER(Календарь!$C$32-1))),"",MAX(0,IF(MIN(Календарь!$C$32-1,$L61)&lt;$E61,0,IF($F61="Разово",1,IF($F61="Еженедельно",INT((MIN(Календарь!$C$32-1,$L61)-$E61)/7)+1,(YEAR(MIN(Календарь!$C$32-1,$L61))-YEAR($E61))*12+MONTH(MIN(Календарь!$C$32-1,$L61))-MONTH($E61)+1-IF(DAY(MIN(Календарь!$C$32-1,$L61))&lt;MIN(DAY($E61),DAY(EOMONTH(MIN(Календарь!$C$32-1,$L61),0))),1,0))))-$M61)*$G61)</f>
        <v/>
      </c>
      <c r="P61" s="21" t="str">
        <f aca="false">IF(OR(K61&lt;&gt;"OK",NOT(ISNUMBER(Календарь!C$33))),"",MAX(0,IF(MIN(Календарь!C$33,$L61)&lt;$E61,0,IF($F61="Разово",1,IF($F61="Еженедельно",INT((MIN(Календарь!C$33,$L61)-$E61)/7)+1,(YEAR(MIN(Календарь!C$33,$L61))-YEAR($E61))*12+MONTH(MIN(Календарь!C$33,$L61))-MONTH($E61)+1-IF(DAY(MIN(Календарь!C$33,$L61))&lt;MIN(DAY($E61),DAY(EOMONTH(MIN(Календарь!C$33,$L61),0))),1,0))))-$M61)*$G61)</f>
        <v/>
      </c>
      <c r="Q61" s="21" t="str">
        <f aca="false">IF(OR(K61&lt;&gt;"OK",NOT(ISNUMBER(Календарь!D$33))),"",MAX(0,IF(MIN(Календарь!D$33,$L61)&lt;$E61,0,IF($F61="Разово",1,IF($F61="Еженедельно",INT((MIN(Календарь!D$33,$L61)-$E61)/7)+1,(YEAR(MIN(Календарь!D$33,$L61))-YEAR($E61))*12+MONTH(MIN(Календарь!D$33,$L61))-MONTH($E61)+1-IF(DAY(MIN(Календарь!D$33,$L61))&lt;MIN(DAY($E61),DAY(EOMONTH(MIN(Календарь!D$33,$L61),0))),1,0))))-$M61)*$G61)</f>
        <v/>
      </c>
      <c r="R61" s="21" t="str">
        <f aca="false">IF(OR(K61&lt;&gt;"OK",NOT(ISNUMBER(Календарь!E$33))),"",MAX(0,IF(MIN(Календарь!E$33,$L61)&lt;$E61,0,IF($F61="Разово",1,IF($F61="Еженедельно",INT((MIN(Календарь!E$33,$L61)-$E61)/7)+1,(YEAR(MIN(Календарь!E$33,$L61))-YEAR($E61))*12+MONTH(MIN(Календарь!E$33,$L61))-MONTH($E61)+1-IF(DAY(MIN(Календарь!E$33,$L61))&lt;MIN(DAY($E61),DAY(EOMONTH(MIN(Календарь!E$33,$L61),0))),1,0))))-$M61)*$G61)</f>
        <v/>
      </c>
      <c r="S61" s="21" t="str">
        <f aca="false">IF(OR(K61&lt;&gt;"OK",NOT(ISNUMBER(Календарь!F$33))),"",MAX(0,IF(MIN(Календарь!F$33,$L61)&lt;$E61,0,IF($F61="Разово",1,IF($F61="Еженедельно",INT((MIN(Календарь!F$33,$L61)-$E61)/7)+1,(YEAR(MIN(Календарь!F$33,$L61))-YEAR($E61))*12+MONTH(MIN(Календарь!F$33,$L61))-MONTH($E61)+1-IF(DAY(MIN(Календарь!F$33,$L61))&lt;MIN(DAY($E61),DAY(EOMONTH(MIN(Календарь!F$33,$L61),0))),1,0))))-$M61)*$G61)</f>
        <v/>
      </c>
      <c r="T61" s="21" t="str">
        <f aca="false">IF(OR(K61&lt;&gt;"OK",NOT(ISNUMBER(Календарь!G$33))),"",MAX(0,IF(MIN(Календарь!G$33,$L61)&lt;$E61,0,IF($F61="Разово",1,IF($F61="Еженедельно",INT((MIN(Календарь!G$33,$L61)-$E61)/7)+1,(YEAR(MIN(Календарь!G$33,$L61))-YEAR($E61))*12+MONTH(MIN(Календарь!G$33,$L61))-MONTH($E61)+1-IF(DAY(MIN(Календарь!G$33,$L61))&lt;MIN(DAY($E61),DAY(EOMONTH(MIN(Календарь!G$33,$L61),0))),1,0))))-$M61)*$G61)</f>
        <v/>
      </c>
      <c r="U61" s="21" t="str">
        <f aca="false">IF(OR(K61&lt;&gt;"OK",NOT(ISNUMBER(Календарь!H$33))),"",MAX(0,IF(MIN(Календарь!H$33,$L61)&lt;$E61,0,IF($F61="Разово",1,IF($F61="Еженедельно",INT((MIN(Календарь!H$33,$L61)-$E61)/7)+1,(YEAR(MIN(Календарь!H$33,$L61))-YEAR($E61))*12+MONTH(MIN(Календарь!H$33,$L61))-MONTH($E61)+1-IF(DAY(MIN(Календарь!H$33,$L61))&lt;MIN(DAY($E61),DAY(EOMONTH(MIN(Календарь!H$33,$L61),0))),1,0))))-$M61)*$G61)</f>
        <v/>
      </c>
      <c r="V61" s="21" t="str">
        <f aca="false">IF(OR(K61&lt;&gt;"OK",NOT(ISNUMBER(Календарь!I$33))),"",MAX(0,IF(MIN(Календарь!I$33,$L61)&lt;$E61,0,IF($F61="Разово",1,IF($F61="Еженедельно",INT((MIN(Календарь!I$33,$L61)-$E61)/7)+1,(YEAR(MIN(Календарь!I$33,$L61))-YEAR($E61))*12+MONTH(MIN(Календарь!I$33,$L61))-MONTH($E61)+1-IF(DAY(MIN(Календарь!I$33,$L61))&lt;MIN(DAY($E61),DAY(EOMONTH(MIN(Календарь!I$33,$L61),0))),1,0))))-$M61)*$G61)</f>
        <v/>
      </c>
      <c r="W61" s="21" t="str">
        <f aca="false">IF(OR(K61&lt;&gt;"OK",NOT(ISNUMBER(Календарь!J$33))),"",MAX(0,IF(MIN(Календарь!J$33,$L61)&lt;$E61,0,IF($F61="Разово",1,IF($F61="Еженедельно",INT((MIN(Календарь!J$33,$L61)-$E61)/7)+1,(YEAR(MIN(Календарь!J$33,$L61))-YEAR($E61))*12+MONTH(MIN(Календарь!J$33,$L61))-MONTH($E61)+1-IF(DAY(MIN(Календарь!J$33,$L61))&lt;MIN(DAY($E61),DAY(EOMONTH(MIN(Календарь!J$33,$L61),0))),1,0))))-$M61)*$G61)</f>
        <v/>
      </c>
      <c r="X61" s="21" t="str">
        <f aca="false">IF(OR(K61&lt;&gt;"OK",NOT(ISNUMBER(Календарь!K$33))),"",MAX(0,IF(MIN(Календарь!K$33,$L61)&lt;$E61,0,IF($F61="Разово",1,IF($F61="Еженедельно",INT((MIN(Календарь!K$33,$L61)-$E61)/7)+1,(YEAR(MIN(Календарь!K$33,$L61))-YEAR($E61))*12+MONTH(MIN(Календарь!K$33,$L61))-MONTH($E61)+1-IF(DAY(MIN(Календарь!K$33,$L61))&lt;MIN(DAY($E61),DAY(EOMONTH(MIN(Календарь!K$33,$L61),0))),1,0))))-$M61)*$G61)</f>
        <v/>
      </c>
      <c r="Y61" s="21" t="str">
        <f aca="false">IF(OR(K61&lt;&gt;"OK",NOT(ISNUMBER(Календарь!L$33))),"",MAX(0,IF(MIN(Календарь!L$33,$L61)&lt;$E61,0,IF($F61="Разово",1,IF($F61="Еженедельно",INT((MIN(Календарь!L$33,$L61)-$E61)/7)+1,(YEAR(MIN(Календарь!L$33,$L61))-YEAR($E61))*12+MONTH(MIN(Календарь!L$33,$L61))-MONTH($E61)+1-IF(DAY(MIN(Календарь!L$33,$L61))&lt;MIN(DAY($E61),DAY(EOMONTH(MIN(Календарь!L$33,$L61),0))),1,0))))-$M61)*$G61)</f>
        <v/>
      </c>
      <c r="Z61" s="21" t="str">
        <f aca="false">IF(OR(K61&lt;&gt;"OK",NOT(ISNUMBER(Календарь!M$33))),"",MAX(0,IF(MIN(Календарь!M$33,$L61)&lt;$E61,0,IF($F61="Разово",1,IF($F61="Еженедельно",INT((MIN(Календарь!M$33,$L61)-$E61)/7)+1,(YEAR(MIN(Календарь!M$33,$L61))-YEAR($E61))*12+MONTH(MIN(Календарь!M$33,$L61))-MONTH($E61)+1-IF(DAY(MIN(Календарь!M$33,$L61))&lt;MIN(DAY($E61),DAY(EOMONTH(MIN(Календарь!M$33,$L61),0))),1,0))))-$M61)*$G61)</f>
        <v/>
      </c>
      <c r="AA61" s="21" t="str">
        <f aca="false">IF(OR(K61&lt;&gt;"OK",NOT(ISNUMBER(Календарь!N$33))),"",MAX(0,IF(MIN(Календарь!N$33,$L61)&lt;$E61,0,IF($F61="Разово",1,IF($F61="Еженедельно",INT((MIN(Календарь!N$33,$L61)-$E61)/7)+1,(YEAR(MIN(Календарь!N$33,$L61))-YEAR($E61))*12+MONTH(MIN(Календарь!N$33,$L61))-MONTH($E61)+1-IF(DAY(MIN(Календарь!N$33,$L61))&lt;MIN(DAY($E61),DAY(EOMONTH(MIN(Календарь!N$33,$L61),0))),1,0))))-$M61)*$G61)</f>
        <v/>
      </c>
    </row>
    <row r="62" customFormat="false" ht="22" hidden="false" customHeight="true" outlineLevel="0" collapsed="false">
      <c r="A62" s="6"/>
      <c r="B62" s="6"/>
      <c r="C62" s="6"/>
      <c r="D62" s="6"/>
      <c r="E62" s="5"/>
      <c r="F62" s="6"/>
      <c r="G62" s="7"/>
      <c r="H62" s="5"/>
      <c r="I62" s="6"/>
      <c r="J62" s="1"/>
      <c r="K62" s="19" t="str">
        <f aca="false">IF(COUNTA(A62:I62)=0,"",IF(OR(A62="",B62="",C62="",AND(D62&lt;&gt;"Приход",D62&lt;&gt;"Расход"),NOT(ISNUMBER(E62)),NOT(ISNUMBER(G62)),AND(F62&lt;&gt;"Разово",F62&lt;&gt;"Еженедельно",F62&lt;&gt;"Ежемесячно")),"Ошибка: поля или тип",IF(OR(E62&lt;&gt;INT(E62),E62&lt;36526,E62&gt;109574,G62&lt;0),"Ошибка: дата или сумма",IF(AND(H62&lt;&gt;"",NOT(ISNUMBER(H62))),"Ошибка: последний срок",IF(AND(ISNUMBER(H62),OR(H62&lt;E62,H62&lt;&gt;INT(H62))),"Ошибка: последний срок",IF(COUNTIFS($A$12:$A$111,A62)&lt;&gt;1,"Ошибка: повтор ID","OK"))))))</f>
        <v/>
      </c>
      <c r="L62" s="20" t="str">
        <f aca="false">IF(K62="OK",IF(H62="",DATE(2199,12,31),H62),"")</f>
        <v/>
      </c>
      <c r="M62" s="19" t="str">
        <f aca="false">IF(AND(K62="OK",ISNUMBER(Календарь!$C$6)),IF(MIN(Календарь!$C$6-1,$L62)&lt;$E62,0,IF($F62="Разово",1,IF($F62="Еженедельно",INT((MIN(Календарь!$C$6-1,$L62)-$E62)/7)+1,(YEAR(MIN(Календарь!$C$6-1,$L62))-YEAR($E62))*12+MONTH(MIN(Календарь!$C$6-1,$L62))-MONTH($E62)+1-IF(DAY(MIN(Календарь!$C$6-1,$L62))&lt;MIN(DAY($E62),DAY(EOMONTH(MIN(Календарь!$C$6-1,$L62),0))),1,0)))),"")</f>
        <v/>
      </c>
      <c r="N62" s="21" t="str">
        <f aca="false">IF(OR(K62&lt;&gt;"OK",NOT(ISNUMBER(Календарь!$L$5))),"",MAX(0,IF(MIN(Календарь!$L$5,$L62)&lt;$E62,0,IF($F62="Разово",1,IF($F62="Еженедельно",INT((MIN(Календарь!$L$5,$L62)-$E62)/7)+1,(YEAR(MIN(Календарь!$L$5,$L62))-YEAR($E62))*12+MONTH(MIN(Календарь!$L$5,$L62))-MONTH($E62)+1-IF(DAY(MIN(Календарь!$L$5,$L62))&lt;MIN(DAY($E62),DAY(EOMONTH(MIN(Календарь!$L$5,$L62),0))),1,0))))-$M62)*$G62)</f>
        <v/>
      </c>
      <c r="O62" s="21" t="str">
        <f aca="false">IF(OR(K62&lt;&gt;"OK",NOT(ISNUMBER(Календарь!$C$32-1))),"",MAX(0,IF(MIN(Календарь!$C$32-1,$L62)&lt;$E62,0,IF($F62="Разово",1,IF($F62="Еженедельно",INT((MIN(Календарь!$C$32-1,$L62)-$E62)/7)+1,(YEAR(MIN(Календарь!$C$32-1,$L62))-YEAR($E62))*12+MONTH(MIN(Календарь!$C$32-1,$L62))-MONTH($E62)+1-IF(DAY(MIN(Календарь!$C$32-1,$L62))&lt;MIN(DAY($E62),DAY(EOMONTH(MIN(Календарь!$C$32-1,$L62),0))),1,0))))-$M62)*$G62)</f>
        <v/>
      </c>
      <c r="P62" s="21" t="str">
        <f aca="false">IF(OR(K62&lt;&gt;"OK",NOT(ISNUMBER(Календарь!C$33))),"",MAX(0,IF(MIN(Календарь!C$33,$L62)&lt;$E62,0,IF($F62="Разово",1,IF($F62="Еженедельно",INT((MIN(Календарь!C$33,$L62)-$E62)/7)+1,(YEAR(MIN(Календарь!C$33,$L62))-YEAR($E62))*12+MONTH(MIN(Календарь!C$33,$L62))-MONTH($E62)+1-IF(DAY(MIN(Календарь!C$33,$L62))&lt;MIN(DAY($E62),DAY(EOMONTH(MIN(Календарь!C$33,$L62),0))),1,0))))-$M62)*$G62)</f>
        <v/>
      </c>
      <c r="Q62" s="21" t="str">
        <f aca="false">IF(OR(K62&lt;&gt;"OK",NOT(ISNUMBER(Календарь!D$33))),"",MAX(0,IF(MIN(Календарь!D$33,$L62)&lt;$E62,0,IF($F62="Разово",1,IF($F62="Еженедельно",INT((MIN(Календарь!D$33,$L62)-$E62)/7)+1,(YEAR(MIN(Календарь!D$33,$L62))-YEAR($E62))*12+MONTH(MIN(Календарь!D$33,$L62))-MONTH($E62)+1-IF(DAY(MIN(Календарь!D$33,$L62))&lt;MIN(DAY($E62),DAY(EOMONTH(MIN(Календарь!D$33,$L62),0))),1,0))))-$M62)*$G62)</f>
        <v/>
      </c>
      <c r="R62" s="21" t="str">
        <f aca="false">IF(OR(K62&lt;&gt;"OK",NOT(ISNUMBER(Календарь!E$33))),"",MAX(0,IF(MIN(Календарь!E$33,$L62)&lt;$E62,0,IF($F62="Разово",1,IF($F62="Еженедельно",INT((MIN(Календарь!E$33,$L62)-$E62)/7)+1,(YEAR(MIN(Календарь!E$33,$L62))-YEAR($E62))*12+MONTH(MIN(Календарь!E$33,$L62))-MONTH($E62)+1-IF(DAY(MIN(Календарь!E$33,$L62))&lt;MIN(DAY($E62),DAY(EOMONTH(MIN(Календарь!E$33,$L62),0))),1,0))))-$M62)*$G62)</f>
        <v/>
      </c>
      <c r="S62" s="21" t="str">
        <f aca="false">IF(OR(K62&lt;&gt;"OK",NOT(ISNUMBER(Календарь!F$33))),"",MAX(0,IF(MIN(Календарь!F$33,$L62)&lt;$E62,0,IF($F62="Разово",1,IF($F62="Еженедельно",INT((MIN(Календарь!F$33,$L62)-$E62)/7)+1,(YEAR(MIN(Календарь!F$33,$L62))-YEAR($E62))*12+MONTH(MIN(Календарь!F$33,$L62))-MONTH($E62)+1-IF(DAY(MIN(Календарь!F$33,$L62))&lt;MIN(DAY($E62),DAY(EOMONTH(MIN(Календарь!F$33,$L62),0))),1,0))))-$M62)*$G62)</f>
        <v/>
      </c>
      <c r="T62" s="21" t="str">
        <f aca="false">IF(OR(K62&lt;&gt;"OK",NOT(ISNUMBER(Календарь!G$33))),"",MAX(0,IF(MIN(Календарь!G$33,$L62)&lt;$E62,0,IF($F62="Разово",1,IF($F62="Еженедельно",INT((MIN(Календарь!G$33,$L62)-$E62)/7)+1,(YEAR(MIN(Календарь!G$33,$L62))-YEAR($E62))*12+MONTH(MIN(Календарь!G$33,$L62))-MONTH($E62)+1-IF(DAY(MIN(Календарь!G$33,$L62))&lt;MIN(DAY($E62),DAY(EOMONTH(MIN(Календарь!G$33,$L62),0))),1,0))))-$M62)*$G62)</f>
        <v/>
      </c>
      <c r="U62" s="21" t="str">
        <f aca="false">IF(OR(K62&lt;&gt;"OK",NOT(ISNUMBER(Календарь!H$33))),"",MAX(0,IF(MIN(Календарь!H$33,$L62)&lt;$E62,0,IF($F62="Разово",1,IF($F62="Еженедельно",INT((MIN(Календарь!H$33,$L62)-$E62)/7)+1,(YEAR(MIN(Календарь!H$33,$L62))-YEAR($E62))*12+MONTH(MIN(Календарь!H$33,$L62))-MONTH($E62)+1-IF(DAY(MIN(Календарь!H$33,$L62))&lt;MIN(DAY($E62),DAY(EOMONTH(MIN(Календарь!H$33,$L62),0))),1,0))))-$M62)*$G62)</f>
        <v/>
      </c>
      <c r="V62" s="21" t="str">
        <f aca="false">IF(OR(K62&lt;&gt;"OK",NOT(ISNUMBER(Календарь!I$33))),"",MAX(0,IF(MIN(Календарь!I$33,$L62)&lt;$E62,0,IF($F62="Разово",1,IF($F62="Еженедельно",INT((MIN(Календарь!I$33,$L62)-$E62)/7)+1,(YEAR(MIN(Календарь!I$33,$L62))-YEAR($E62))*12+MONTH(MIN(Календарь!I$33,$L62))-MONTH($E62)+1-IF(DAY(MIN(Календарь!I$33,$L62))&lt;MIN(DAY($E62),DAY(EOMONTH(MIN(Календарь!I$33,$L62),0))),1,0))))-$M62)*$G62)</f>
        <v/>
      </c>
      <c r="W62" s="21" t="str">
        <f aca="false">IF(OR(K62&lt;&gt;"OK",NOT(ISNUMBER(Календарь!J$33))),"",MAX(0,IF(MIN(Календарь!J$33,$L62)&lt;$E62,0,IF($F62="Разово",1,IF($F62="Еженедельно",INT((MIN(Календарь!J$33,$L62)-$E62)/7)+1,(YEAR(MIN(Календарь!J$33,$L62))-YEAR($E62))*12+MONTH(MIN(Календарь!J$33,$L62))-MONTH($E62)+1-IF(DAY(MIN(Календарь!J$33,$L62))&lt;MIN(DAY($E62),DAY(EOMONTH(MIN(Календарь!J$33,$L62),0))),1,0))))-$M62)*$G62)</f>
        <v/>
      </c>
      <c r="X62" s="21" t="str">
        <f aca="false">IF(OR(K62&lt;&gt;"OK",NOT(ISNUMBER(Календарь!K$33))),"",MAX(0,IF(MIN(Календарь!K$33,$L62)&lt;$E62,0,IF($F62="Разово",1,IF($F62="Еженедельно",INT((MIN(Календарь!K$33,$L62)-$E62)/7)+1,(YEAR(MIN(Календарь!K$33,$L62))-YEAR($E62))*12+MONTH(MIN(Календарь!K$33,$L62))-MONTH($E62)+1-IF(DAY(MIN(Календарь!K$33,$L62))&lt;MIN(DAY($E62),DAY(EOMONTH(MIN(Календарь!K$33,$L62),0))),1,0))))-$M62)*$G62)</f>
        <v/>
      </c>
      <c r="Y62" s="21" t="str">
        <f aca="false">IF(OR(K62&lt;&gt;"OK",NOT(ISNUMBER(Календарь!L$33))),"",MAX(0,IF(MIN(Календарь!L$33,$L62)&lt;$E62,0,IF($F62="Разово",1,IF($F62="Еженедельно",INT((MIN(Календарь!L$33,$L62)-$E62)/7)+1,(YEAR(MIN(Календарь!L$33,$L62))-YEAR($E62))*12+MONTH(MIN(Календарь!L$33,$L62))-MONTH($E62)+1-IF(DAY(MIN(Календарь!L$33,$L62))&lt;MIN(DAY($E62),DAY(EOMONTH(MIN(Календарь!L$33,$L62),0))),1,0))))-$M62)*$G62)</f>
        <v/>
      </c>
      <c r="Z62" s="21" t="str">
        <f aca="false">IF(OR(K62&lt;&gt;"OK",NOT(ISNUMBER(Календарь!M$33))),"",MAX(0,IF(MIN(Календарь!M$33,$L62)&lt;$E62,0,IF($F62="Разово",1,IF($F62="Еженедельно",INT((MIN(Календарь!M$33,$L62)-$E62)/7)+1,(YEAR(MIN(Календарь!M$33,$L62))-YEAR($E62))*12+MONTH(MIN(Календарь!M$33,$L62))-MONTH($E62)+1-IF(DAY(MIN(Календарь!M$33,$L62))&lt;MIN(DAY($E62),DAY(EOMONTH(MIN(Календарь!M$33,$L62),0))),1,0))))-$M62)*$G62)</f>
        <v/>
      </c>
      <c r="AA62" s="21" t="str">
        <f aca="false">IF(OR(K62&lt;&gt;"OK",NOT(ISNUMBER(Календарь!N$33))),"",MAX(0,IF(MIN(Календарь!N$33,$L62)&lt;$E62,0,IF($F62="Разово",1,IF($F62="Еженедельно",INT((MIN(Календарь!N$33,$L62)-$E62)/7)+1,(YEAR(MIN(Календарь!N$33,$L62))-YEAR($E62))*12+MONTH(MIN(Календарь!N$33,$L62))-MONTH($E62)+1-IF(DAY(MIN(Календарь!N$33,$L62))&lt;MIN(DAY($E62),DAY(EOMONTH(MIN(Календарь!N$33,$L62),0))),1,0))))-$M62)*$G62)</f>
        <v/>
      </c>
    </row>
    <row r="63" customFormat="false" ht="22" hidden="false" customHeight="true" outlineLevel="0" collapsed="false">
      <c r="A63" s="6"/>
      <c r="B63" s="6"/>
      <c r="C63" s="6"/>
      <c r="D63" s="6"/>
      <c r="E63" s="5"/>
      <c r="F63" s="6"/>
      <c r="G63" s="7"/>
      <c r="H63" s="5"/>
      <c r="I63" s="6"/>
      <c r="J63" s="1"/>
      <c r="K63" s="19" t="str">
        <f aca="false">IF(COUNTA(A63:I63)=0,"",IF(OR(A63="",B63="",C63="",AND(D63&lt;&gt;"Приход",D63&lt;&gt;"Расход"),NOT(ISNUMBER(E63)),NOT(ISNUMBER(G63)),AND(F63&lt;&gt;"Разово",F63&lt;&gt;"Еженедельно",F63&lt;&gt;"Ежемесячно")),"Ошибка: поля или тип",IF(OR(E63&lt;&gt;INT(E63),E63&lt;36526,E63&gt;109574,G63&lt;0),"Ошибка: дата или сумма",IF(AND(H63&lt;&gt;"",NOT(ISNUMBER(H63))),"Ошибка: последний срок",IF(AND(ISNUMBER(H63),OR(H63&lt;E63,H63&lt;&gt;INT(H63))),"Ошибка: последний срок",IF(COUNTIFS($A$12:$A$111,A63)&lt;&gt;1,"Ошибка: повтор ID","OK"))))))</f>
        <v/>
      </c>
      <c r="L63" s="20" t="str">
        <f aca="false">IF(K63="OK",IF(H63="",DATE(2199,12,31),H63),"")</f>
        <v/>
      </c>
      <c r="M63" s="19" t="str">
        <f aca="false">IF(AND(K63="OK",ISNUMBER(Календарь!$C$6)),IF(MIN(Календарь!$C$6-1,$L63)&lt;$E63,0,IF($F63="Разово",1,IF($F63="Еженедельно",INT((MIN(Календарь!$C$6-1,$L63)-$E63)/7)+1,(YEAR(MIN(Календарь!$C$6-1,$L63))-YEAR($E63))*12+MONTH(MIN(Календарь!$C$6-1,$L63))-MONTH($E63)+1-IF(DAY(MIN(Календарь!$C$6-1,$L63))&lt;MIN(DAY($E63),DAY(EOMONTH(MIN(Календарь!$C$6-1,$L63),0))),1,0)))),"")</f>
        <v/>
      </c>
      <c r="N63" s="21" t="str">
        <f aca="false">IF(OR(K63&lt;&gt;"OK",NOT(ISNUMBER(Календарь!$L$5))),"",MAX(0,IF(MIN(Календарь!$L$5,$L63)&lt;$E63,0,IF($F63="Разово",1,IF($F63="Еженедельно",INT((MIN(Календарь!$L$5,$L63)-$E63)/7)+1,(YEAR(MIN(Календарь!$L$5,$L63))-YEAR($E63))*12+MONTH(MIN(Календарь!$L$5,$L63))-MONTH($E63)+1-IF(DAY(MIN(Календарь!$L$5,$L63))&lt;MIN(DAY($E63),DAY(EOMONTH(MIN(Календарь!$L$5,$L63),0))),1,0))))-$M63)*$G63)</f>
        <v/>
      </c>
      <c r="O63" s="21" t="str">
        <f aca="false">IF(OR(K63&lt;&gt;"OK",NOT(ISNUMBER(Календарь!$C$32-1))),"",MAX(0,IF(MIN(Календарь!$C$32-1,$L63)&lt;$E63,0,IF($F63="Разово",1,IF($F63="Еженедельно",INT((MIN(Календарь!$C$32-1,$L63)-$E63)/7)+1,(YEAR(MIN(Календарь!$C$32-1,$L63))-YEAR($E63))*12+MONTH(MIN(Календарь!$C$32-1,$L63))-MONTH($E63)+1-IF(DAY(MIN(Календарь!$C$32-1,$L63))&lt;MIN(DAY($E63),DAY(EOMONTH(MIN(Календарь!$C$32-1,$L63),0))),1,0))))-$M63)*$G63)</f>
        <v/>
      </c>
      <c r="P63" s="21" t="str">
        <f aca="false">IF(OR(K63&lt;&gt;"OK",NOT(ISNUMBER(Календарь!C$33))),"",MAX(0,IF(MIN(Календарь!C$33,$L63)&lt;$E63,0,IF($F63="Разово",1,IF($F63="Еженедельно",INT((MIN(Календарь!C$33,$L63)-$E63)/7)+1,(YEAR(MIN(Календарь!C$33,$L63))-YEAR($E63))*12+MONTH(MIN(Календарь!C$33,$L63))-MONTH($E63)+1-IF(DAY(MIN(Календарь!C$33,$L63))&lt;MIN(DAY($E63),DAY(EOMONTH(MIN(Календарь!C$33,$L63),0))),1,0))))-$M63)*$G63)</f>
        <v/>
      </c>
      <c r="Q63" s="21" t="str">
        <f aca="false">IF(OR(K63&lt;&gt;"OK",NOT(ISNUMBER(Календарь!D$33))),"",MAX(0,IF(MIN(Календарь!D$33,$L63)&lt;$E63,0,IF($F63="Разово",1,IF($F63="Еженедельно",INT((MIN(Календарь!D$33,$L63)-$E63)/7)+1,(YEAR(MIN(Календарь!D$33,$L63))-YEAR($E63))*12+MONTH(MIN(Календарь!D$33,$L63))-MONTH($E63)+1-IF(DAY(MIN(Календарь!D$33,$L63))&lt;MIN(DAY($E63),DAY(EOMONTH(MIN(Календарь!D$33,$L63),0))),1,0))))-$M63)*$G63)</f>
        <v/>
      </c>
      <c r="R63" s="21" t="str">
        <f aca="false">IF(OR(K63&lt;&gt;"OK",NOT(ISNUMBER(Календарь!E$33))),"",MAX(0,IF(MIN(Календарь!E$33,$L63)&lt;$E63,0,IF($F63="Разово",1,IF($F63="Еженедельно",INT((MIN(Календарь!E$33,$L63)-$E63)/7)+1,(YEAR(MIN(Календарь!E$33,$L63))-YEAR($E63))*12+MONTH(MIN(Календарь!E$33,$L63))-MONTH($E63)+1-IF(DAY(MIN(Календарь!E$33,$L63))&lt;MIN(DAY($E63),DAY(EOMONTH(MIN(Календарь!E$33,$L63),0))),1,0))))-$M63)*$G63)</f>
        <v/>
      </c>
      <c r="S63" s="21" t="str">
        <f aca="false">IF(OR(K63&lt;&gt;"OK",NOT(ISNUMBER(Календарь!F$33))),"",MAX(0,IF(MIN(Календарь!F$33,$L63)&lt;$E63,0,IF($F63="Разово",1,IF($F63="Еженедельно",INT((MIN(Календарь!F$33,$L63)-$E63)/7)+1,(YEAR(MIN(Календарь!F$33,$L63))-YEAR($E63))*12+MONTH(MIN(Календарь!F$33,$L63))-MONTH($E63)+1-IF(DAY(MIN(Календарь!F$33,$L63))&lt;MIN(DAY($E63),DAY(EOMONTH(MIN(Календарь!F$33,$L63),0))),1,0))))-$M63)*$G63)</f>
        <v/>
      </c>
      <c r="T63" s="21" t="str">
        <f aca="false">IF(OR(K63&lt;&gt;"OK",NOT(ISNUMBER(Календарь!G$33))),"",MAX(0,IF(MIN(Календарь!G$33,$L63)&lt;$E63,0,IF($F63="Разово",1,IF($F63="Еженедельно",INT((MIN(Календарь!G$33,$L63)-$E63)/7)+1,(YEAR(MIN(Календарь!G$33,$L63))-YEAR($E63))*12+MONTH(MIN(Календарь!G$33,$L63))-MONTH($E63)+1-IF(DAY(MIN(Календарь!G$33,$L63))&lt;MIN(DAY($E63),DAY(EOMONTH(MIN(Календарь!G$33,$L63),0))),1,0))))-$M63)*$G63)</f>
        <v/>
      </c>
      <c r="U63" s="21" t="str">
        <f aca="false">IF(OR(K63&lt;&gt;"OK",NOT(ISNUMBER(Календарь!H$33))),"",MAX(0,IF(MIN(Календарь!H$33,$L63)&lt;$E63,0,IF($F63="Разово",1,IF($F63="Еженедельно",INT((MIN(Календарь!H$33,$L63)-$E63)/7)+1,(YEAR(MIN(Календарь!H$33,$L63))-YEAR($E63))*12+MONTH(MIN(Календарь!H$33,$L63))-MONTH($E63)+1-IF(DAY(MIN(Календарь!H$33,$L63))&lt;MIN(DAY($E63),DAY(EOMONTH(MIN(Календарь!H$33,$L63),0))),1,0))))-$M63)*$G63)</f>
        <v/>
      </c>
      <c r="V63" s="21" t="str">
        <f aca="false">IF(OR(K63&lt;&gt;"OK",NOT(ISNUMBER(Календарь!I$33))),"",MAX(0,IF(MIN(Календарь!I$33,$L63)&lt;$E63,0,IF($F63="Разово",1,IF($F63="Еженедельно",INT((MIN(Календарь!I$33,$L63)-$E63)/7)+1,(YEAR(MIN(Календарь!I$33,$L63))-YEAR($E63))*12+MONTH(MIN(Календарь!I$33,$L63))-MONTH($E63)+1-IF(DAY(MIN(Календарь!I$33,$L63))&lt;MIN(DAY($E63),DAY(EOMONTH(MIN(Календарь!I$33,$L63),0))),1,0))))-$M63)*$G63)</f>
        <v/>
      </c>
      <c r="W63" s="21" t="str">
        <f aca="false">IF(OR(K63&lt;&gt;"OK",NOT(ISNUMBER(Календарь!J$33))),"",MAX(0,IF(MIN(Календарь!J$33,$L63)&lt;$E63,0,IF($F63="Разово",1,IF($F63="Еженедельно",INT((MIN(Календарь!J$33,$L63)-$E63)/7)+1,(YEAR(MIN(Календарь!J$33,$L63))-YEAR($E63))*12+MONTH(MIN(Календарь!J$33,$L63))-MONTH($E63)+1-IF(DAY(MIN(Календарь!J$33,$L63))&lt;MIN(DAY($E63),DAY(EOMONTH(MIN(Календарь!J$33,$L63),0))),1,0))))-$M63)*$G63)</f>
        <v/>
      </c>
      <c r="X63" s="21" t="str">
        <f aca="false">IF(OR(K63&lt;&gt;"OK",NOT(ISNUMBER(Календарь!K$33))),"",MAX(0,IF(MIN(Календарь!K$33,$L63)&lt;$E63,0,IF($F63="Разово",1,IF($F63="Еженедельно",INT((MIN(Календарь!K$33,$L63)-$E63)/7)+1,(YEAR(MIN(Календарь!K$33,$L63))-YEAR($E63))*12+MONTH(MIN(Календарь!K$33,$L63))-MONTH($E63)+1-IF(DAY(MIN(Календарь!K$33,$L63))&lt;MIN(DAY($E63),DAY(EOMONTH(MIN(Календарь!K$33,$L63),0))),1,0))))-$M63)*$G63)</f>
        <v/>
      </c>
      <c r="Y63" s="21" t="str">
        <f aca="false">IF(OR(K63&lt;&gt;"OK",NOT(ISNUMBER(Календарь!L$33))),"",MAX(0,IF(MIN(Календарь!L$33,$L63)&lt;$E63,0,IF($F63="Разово",1,IF($F63="Еженедельно",INT((MIN(Календарь!L$33,$L63)-$E63)/7)+1,(YEAR(MIN(Календарь!L$33,$L63))-YEAR($E63))*12+MONTH(MIN(Календарь!L$33,$L63))-MONTH($E63)+1-IF(DAY(MIN(Календарь!L$33,$L63))&lt;MIN(DAY($E63),DAY(EOMONTH(MIN(Календарь!L$33,$L63),0))),1,0))))-$M63)*$G63)</f>
        <v/>
      </c>
      <c r="Z63" s="21" t="str">
        <f aca="false">IF(OR(K63&lt;&gt;"OK",NOT(ISNUMBER(Календарь!M$33))),"",MAX(0,IF(MIN(Календарь!M$33,$L63)&lt;$E63,0,IF($F63="Разово",1,IF($F63="Еженедельно",INT((MIN(Календарь!M$33,$L63)-$E63)/7)+1,(YEAR(MIN(Календарь!M$33,$L63))-YEAR($E63))*12+MONTH(MIN(Календарь!M$33,$L63))-MONTH($E63)+1-IF(DAY(MIN(Календарь!M$33,$L63))&lt;MIN(DAY($E63),DAY(EOMONTH(MIN(Календарь!M$33,$L63),0))),1,0))))-$M63)*$G63)</f>
        <v/>
      </c>
      <c r="AA63" s="21" t="str">
        <f aca="false">IF(OR(K63&lt;&gt;"OK",NOT(ISNUMBER(Календарь!N$33))),"",MAX(0,IF(MIN(Календарь!N$33,$L63)&lt;$E63,0,IF($F63="Разово",1,IF($F63="Еженедельно",INT((MIN(Календарь!N$33,$L63)-$E63)/7)+1,(YEAR(MIN(Календарь!N$33,$L63))-YEAR($E63))*12+MONTH(MIN(Календарь!N$33,$L63))-MONTH($E63)+1-IF(DAY(MIN(Календарь!N$33,$L63))&lt;MIN(DAY($E63),DAY(EOMONTH(MIN(Календарь!N$33,$L63),0))),1,0))))-$M63)*$G63)</f>
        <v/>
      </c>
    </row>
    <row r="64" customFormat="false" ht="22" hidden="false" customHeight="true" outlineLevel="0" collapsed="false">
      <c r="A64" s="6"/>
      <c r="B64" s="6"/>
      <c r="C64" s="6"/>
      <c r="D64" s="6"/>
      <c r="E64" s="5"/>
      <c r="F64" s="6"/>
      <c r="G64" s="7"/>
      <c r="H64" s="5"/>
      <c r="I64" s="6"/>
      <c r="J64" s="1"/>
      <c r="K64" s="19" t="str">
        <f aca="false">IF(COUNTA(A64:I64)=0,"",IF(OR(A64="",B64="",C64="",AND(D64&lt;&gt;"Приход",D64&lt;&gt;"Расход"),NOT(ISNUMBER(E64)),NOT(ISNUMBER(G64)),AND(F64&lt;&gt;"Разово",F64&lt;&gt;"Еженедельно",F64&lt;&gt;"Ежемесячно")),"Ошибка: поля или тип",IF(OR(E64&lt;&gt;INT(E64),E64&lt;36526,E64&gt;109574,G64&lt;0),"Ошибка: дата или сумма",IF(AND(H64&lt;&gt;"",NOT(ISNUMBER(H64))),"Ошибка: последний срок",IF(AND(ISNUMBER(H64),OR(H64&lt;E64,H64&lt;&gt;INT(H64))),"Ошибка: последний срок",IF(COUNTIFS($A$12:$A$111,A64)&lt;&gt;1,"Ошибка: повтор ID","OK"))))))</f>
        <v/>
      </c>
      <c r="L64" s="20" t="str">
        <f aca="false">IF(K64="OK",IF(H64="",DATE(2199,12,31),H64),"")</f>
        <v/>
      </c>
      <c r="M64" s="19" t="str">
        <f aca="false">IF(AND(K64="OK",ISNUMBER(Календарь!$C$6)),IF(MIN(Календарь!$C$6-1,$L64)&lt;$E64,0,IF($F64="Разово",1,IF($F64="Еженедельно",INT((MIN(Календарь!$C$6-1,$L64)-$E64)/7)+1,(YEAR(MIN(Календарь!$C$6-1,$L64))-YEAR($E64))*12+MONTH(MIN(Календарь!$C$6-1,$L64))-MONTH($E64)+1-IF(DAY(MIN(Календарь!$C$6-1,$L64))&lt;MIN(DAY($E64),DAY(EOMONTH(MIN(Календарь!$C$6-1,$L64),0))),1,0)))),"")</f>
        <v/>
      </c>
      <c r="N64" s="21" t="str">
        <f aca="false">IF(OR(K64&lt;&gt;"OK",NOT(ISNUMBER(Календарь!$L$5))),"",MAX(0,IF(MIN(Календарь!$L$5,$L64)&lt;$E64,0,IF($F64="Разово",1,IF($F64="Еженедельно",INT((MIN(Календарь!$L$5,$L64)-$E64)/7)+1,(YEAR(MIN(Календарь!$L$5,$L64))-YEAR($E64))*12+MONTH(MIN(Календарь!$L$5,$L64))-MONTH($E64)+1-IF(DAY(MIN(Календарь!$L$5,$L64))&lt;MIN(DAY($E64),DAY(EOMONTH(MIN(Календарь!$L$5,$L64),0))),1,0))))-$M64)*$G64)</f>
        <v/>
      </c>
      <c r="O64" s="21" t="str">
        <f aca="false">IF(OR(K64&lt;&gt;"OK",NOT(ISNUMBER(Календарь!$C$32-1))),"",MAX(0,IF(MIN(Календарь!$C$32-1,$L64)&lt;$E64,0,IF($F64="Разово",1,IF($F64="Еженедельно",INT((MIN(Календарь!$C$32-1,$L64)-$E64)/7)+1,(YEAR(MIN(Календарь!$C$32-1,$L64))-YEAR($E64))*12+MONTH(MIN(Календарь!$C$32-1,$L64))-MONTH($E64)+1-IF(DAY(MIN(Календарь!$C$32-1,$L64))&lt;MIN(DAY($E64),DAY(EOMONTH(MIN(Календарь!$C$32-1,$L64),0))),1,0))))-$M64)*$G64)</f>
        <v/>
      </c>
      <c r="P64" s="21" t="str">
        <f aca="false">IF(OR(K64&lt;&gt;"OK",NOT(ISNUMBER(Календарь!C$33))),"",MAX(0,IF(MIN(Календарь!C$33,$L64)&lt;$E64,0,IF($F64="Разово",1,IF($F64="Еженедельно",INT((MIN(Календарь!C$33,$L64)-$E64)/7)+1,(YEAR(MIN(Календарь!C$33,$L64))-YEAR($E64))*12+MONTH(MIN(Календарь!C$33,$L64))-MONTH($E64)+1-IF(DAY(MIN(Календарь!C$33,$L64))&lt;MIN(DAY($E64),DAY(EOMONTH(MIN(Календарь!C$33,$L64),0))),1,0))))-$M64)*$G64)</f>
        <v/>
      </c>
      <c r="Q64" s="21" t="str">
        <f aca="false">IF(OR(K64&lt;&gt;"OK",NOT(ISNUMBER(Календарь!D$33))),"",MAX(0,IF(MIN(Календарь!D$33,$L64)&lt;$E64,0,IF($F64="Разово",1,IF($F64="Еженедельно",INT((MIN(Календарь!D$33,$L64)-$E64)/7)+1,(YEAR(MIN(Календарь!D$33,$L64))-YEAR($E64))*12+MONTH(MIN(Календарь!D$33,$L64))-MONTH($E64)+1-IF(DAY(MIN(Календарь!D$33,$L64))&lt;MIN(DAY($E64),DAY(EOMONTH(MIN(Календарь!D$33,$L64),0))),1,0))))-$M64)*$G64)</f>
        <v/>
      </c>
      <c r="R64" s="21" t="str">
        <f aca="false">IF(OR(K64&lt;&gt;"OK",NOT(ISNUMBER(Календарь!E$33))),"",MAX(0,IF(MIN(Календарь!E$33,$L64)&lt;$E64,0,IF($F64="Разово",1,IF($F64="Еженедельно",INT((MIN(Календарь!E$33,$L64)-$E64)/7)+1,(YEAR(MIN(Календарь!E$33,$L64))-YEAR($E64))*12+MONTH(MIN(Календарь!E$33,$L64))-MONTH($E64)+1-IF(DAY(MIN(Календарь!E$33,$L64))&lt;MIN(DAY($E64),DAY(EOMONTH(MIN(Календарь!E$33,$L64),0))),1,0))))-$M64)*$G64)</f>
        <v/>
      </c>
      <c r="S64" s="21" t="str">
        <f aca="false">IF(OR(K64&lt;&gt;"OK",NOT(ISNUMBER(Календарь!F$33))),"",MAX(0,IF(MIN(Календарь!F$33,$L64)&lt;$E64,0,IF($F64="Разово",1,IF($F64="Еженедельно",INT((MIN(Календарь!F$33,$L64)-$E64)/7)+1,(YEAR(MIN(Календарь!F$33,$L64))-YEAR($E64))*12+MONTH(MIN(Календарь!F$33,$L64))-MONTH($E64)+1-IF(DAY(MIN(Календарь!F$33,$L64))&lt;MIN(DAY($E64),DAY(EOMONTH(MIN(Календарь!F$33,$L64),0))),1,0))))-$M64)*$G64)</f>
        <v/>
      </c>
      <c r="T64" s="21" t="str">
        <f aca="false">IF(OR(K64&lt;&gt;"OK",NOT(ISNUMBER(Календарь!G$33))),"",MAX(0,IF(MIN(Календарь!G$33,$L64)&lt;$E64,0,IF($F64="Разово",1,IF($F64="Еженедельно",INT((MIN(Календарь!G$33,$L64)-$E64)/7)+1,(YEAR(MIN(Календарь!G$33,$L64))-YEAR($E64))*12+MONTH(MIN(Календарь!G$33,$L64))-MONTH($E64)+1-IF(DAY(MIN(Календарь!G$33,$L64))&lt;MIN(DAY($E64),DAY(EOMONTH(MIN(Календарь!G$33,$L64),0))),1,0))))-$M64)*$G64)</f>
        <v/>
      </c>
      <c r="U64" s="21" t="str">
        <f aca="false">IF(OR(K64&lt;&gt;"OK",NOT(ISNUMBER(Календарь!H$33))),"",MAX(0,IF(MIN(Календарь!H$33,$L64)&lt;$E64,0,IF($F64="Разово",1,IF($F64="Еженедельно",INT((MIN(Календарь!H$33,$L64)-$E64)/7)+1,(YEAR(MIN(Календарь!H$33,$L64))-YEAR($E64))*12+MONTH(MIN(Календарь!H$33,$L64))-MONTH($E64)+1-IF(DAY(MIN(Календарь!H$33,$L64))&lt;MIN(DAY($E64),DAY(EOMONTH(MIN(Календарь!H$33,$L64),0))),1,0))))-$M64)*$G64)</f>
        <v/>
      </c>
      <c r="V64" s="21" t="str">
        <f aca="false">IF(OR(K64&lt;&gt;"OK",NOT(ISNUMBER(Календарь!I$33))),"",MAX(0,IF(MIN(Календарь!I$33,$L64)&lt;$E64,0,IF($F64="Разово",1,IF($F64="Еженедельно",INT((MIN(Календарь!I$33,$L64)-$E64)/7)+1,(YEAR(MIN(Календарь!I$33,$L64))-YEAR($E64))*12+MONTH(MIN(Календарь!I$33,$L64))-MONTH($E64)+1-IF(DAY(MIN(Календарь!I$33,$L64))&lt;MIN(DAY($E64),DAY(EOMONTH(MIN(Календарь!I$33,$L64),0))),1,0))))-$M64)*$G64)</f>
        <v/>
      </c>
      <c r="W64" s="21" t="str">
        <f aca="false">IF(OR(K64&lt;&gt;"OK",NOT(ISNUMBER(Календарь!J$33))),"",MAX(0,IF(MIN(Календарь!J$33,$L64)&lt;$E64,0,IF($F64="Разово",1,IF($F64="Еженедельно",INT((MIN(Календарь!J$33,$L64)-$E64)/7)+1,(YEAR(MIN(Календарь!J$33,$L64))-YEAR($E64))*12+MONTH(MIN(Календарь!J$33,$L64))-MONTH($E64)+1-IF(DAY(MIN(Календарь!J$33,$L64))&lt;MIN(DAY($E64),DAY(EOMONTH(MIN(Календарь!J$33,$L64),0))),1,0))))-$M64)*$G64)</f>
        <v/>
      </c>
      <c r="X64" s="21" t="str">
        <f aca="false">IF(OR(K64&lt;&gt;"OK",NOT(ISNUMBER(Календарь!K$33))),"",MAX(0,IF(MIN(Календарь!K$33,$L64)&lt;$E64,0,IF($F64="Разово",1,IF($F64="Еженедельно",INT((MIN(Календарь!K$33,$L64)-$E64)/7)+1,(YEAR(MIN(Календарь!K$33,$L64))-YEAR($E64))*12+MONTH(MIN(Календарь!K$33,$L64))-MONTH($E64)+1-IF(DAY(MIN(Календарь!K$33,$L64))&lt;MIN(DAY($E64),DAY(EOMONTH(MIN(Календарь!K$33,$L64),0))),1,0))))-$M64)*$G64)</f>
        <v/>
      </c>
      <c r="Y64" s="21" t="str">
        <f aca="false">IF(OR(K64&lt;&gt;"OK",NOT(ISNUMBER(Календарь!L$33))),"",MAX(0,IF(MIN(Календарь!L$33,$L64)&lt;$E64,0,IF($F64="Разово",1,IF($F64="Еженедельно",INT((MIN(Календарь!L$33,$L64)-$E64)/7)+1,(YEAR(MIN(Календарь!L$33,$L64))-YEAR($E64))*12+MONTH(MIN(Календарь!L$33,$L64))-MONTH($E64)+1-IF(DAY(MIN(Календарь!L$33,$L64))&lt;MIN(DAY($E64),DAY(EOMONTH(MIN(Календарь!L$33,$L64),0))),1,0))))-$M64)*$G64)</f>
        <v/>
      </c>
      <c r="Z64" s="21" t="str">
        <f aca="false">IF(OR(K64&lt;&gt;"OK",NOT(ISNUMBER(Календарь!M$33))),"",MAX(0,IF(MIN(Календарь!M$33,$L64)&lt;$E64,0,IF($F64="Разово",1,IF($F64="Еженедельно",INT((MIN(Календарь!M$33,$L64)-$E64)/7)+1,(YEAR(MIN(Календарь!M$33,$L64))-YEAR($E64))*12+MONTH(MIN(Календарь!M$33,$L64))-MONTH($E64)+1-IF(DAY(MIN(Календарь!M$33,$L64))&lt;MIN(DAY($E64),DAY(EOMONTH(MIN(Календарь!M$33,$L64),0))),1,0))))-$M64)*$G64)</f>
        <v/>
      </c>
      <c r="AA64" s="21" t="str">
        <f aca="false">IF(OR(K64&lt;&gt;"OK",NOT(ISNUMBER(Календарь!N$33))),"",MAX(0,IF(MIN(Календарь!N$33,$L64)&lt;$E64,0,IF($F64="Разово",1,IF($F64="Еженедельно",INT((MIN(Календарь!N$33,$L64)-$E64)/7)+1,(YEAR(MIN(Календарь!N$33,$L64))-YEAR($E64))*12+MONTH(MIN(Календарь!N$33,$L64))-MONTH($E64)+1-IF(DAY(MIN(Календарь!N$33,$L64))&lt;MIN(DAY($E64),DAY(EOMONTH(MIN(Календарь!N$33,$L64),0))),1,0))))-$M64)*$G64)</f>
        <v/>
      </c>
    </row>
    <row r="65" customFormat="false" ht="22" hidden="false" customHeight="true" outlineLevel="0" collapsed="false">
      <c r="A65" s="6"/>
      <c r="B65" s="6"/>
      <c r="C65" s="6"/>
      <c r="D65" s="6"/>
      <c r="E65" s="5"/>
      <c r="F65" s="6"/>
      <c r="G65" s="7"/>
      <c r="H65" s="5"/>
      <c r="I65" s="6"/>
      <c r="J65" s="1"/>
      <c r="K65" s="19" t="str">
        <f aca="false">IF(COUNTA(A65:I65)=0,"",IF(OR(A65="",B65="",C65="",AND(D65&lt;&gt;"Приход",D65&lt;&gt;"Расход"),NOT(ISNUMBER(E65)),NOT(ISNUMBER(G65)),AND(F65&lt;&gt;"Разово",F65&lt;&gt;"Еженедельно",F65&lt;&gt;"Ежемесячно")),"Ошибка: поля или тип",IF(OR(E65&lt;&gt;INT(E65),E65&lt;36526,E65&gt;109574,G65&lt;0),"Ошибка: дата или сумма",IF(AND(H65&lt;&gt;"",NOT(ISNUMBER(H65))),"Ошибка: последний срок",IF(AND(ISNUMBER(H65),OR(H65&lt;E65,H65&lt;&gt;INT(H65))),"Ошибка: последний срок",IF(COUNTIFS($A$12:$A$111,A65)&lt;&gt;1,"Ошибка: повтор ID","OK"))))))</f>
        <v/>
      </c>
      <c r="L65" s="20" t="str">
        <f aca="false">IF(K65="OK",IF(H65="",DATE(2199,12,31),H65),"")</f>
        <v/>
      </c>
      <c r="M65" s="19" t="str">
        <f aca="false">IF(AND(K65="OK",ISNUMBER(Календарь!$C$6)),IF(MIN(Календарь!$C$6-1,$L65)&lt;$E65,0,IF($F65="Разово",1,IF($F65="Еженедельно",INT((MIN(Календарь!$C$6-1,$L65)-$E65)/7)+1,(YEAR(MIN(Календарь!$C$6-1,$L65))-YEAR($E65))*12+MONTH(MIN(Календарь!$C$6-1,$L65))-MONTH($E65)+1-IF(DAY(MIN(Календарь!$C$6-1,$L65))&lt;MIN(DAY($E65),DAY(EOMONTH(MIN(Календарь!$C$6-1,$L65),0))),1,0)))),"")</f>
        <v/>
      </c>
      <c r="N65" s="21" t="str">
        <f aca="false">IF(OR(K65&lt;&gt;"OK",NOT(ISNUMBER(Календарь!$L$5))),"",MAX(0,IF(MIN(Календарь!$L$5,$L65)&lt;$E65,0,IF($F65="Разово",1,IF($F65="Еженедельно",INT((MIN(Календарь!$L$5,$L65)-$E65)/7)+1,(YEAR(MIN(Календарь!$L$5,$L65))-YEAR($E65))*12+MONTH(MIN(Календарь!$L$5,$L65))-MONTH($E65)+1-IF(DAY(MIN(Календарь!$L$5,$L65))&lt;MIN(DAY($E65),DAY(EOMONTH(MIN(Календарь!$L$5,$L65),0))),1,0))))-$M65)*$G65)</f>
        <v/>
      </c>
      <c r="O65" s="21" t="str">
        <f aca="false">IF(OR(K65&lt;&gt;"OK",NOT(ISNUMBER(Календарь!$C$32-1))),"",MAX(0,IF(MIN(Календарь!$C$32-1,$L65)&lt;$E65,0,IF($F65="Разово",1,IF($F65="Еженедельно",INT((MIN(Календарь!$C$32-1,$L65)-$E65)/7)+1,(YEAR(MIN(Календарь!$C$32-1,$L65))-YEAR($E65))*12+MONTH(MIN(Календарь!$C$32-1,$L65))-MONTH($E65)+1-IF(DAY(MIN(Календарь!$C$32-1,$L65))&lt;MIN(DAY($E65),DAY(EOMONTH(MIN(Календарь!$C$32-1,$L65),0))),1,0))))-$M65)*$G65)</f>
        <v/>
      </c>
      <c r="P65" s="21" t="str">
        <f aca="false">IF(OR(K65&lt;&gt;"OK",NOT(ISNUMBER(Календарь!C$33))),"",MAX(0,IF(MIN(Календарь!C$33,$L65)&lt;$E65,0,IF($F65="Разово",1,IF($F65="Еженедельно",INT((MIN(Календарь!C$33,$L65)-$E65)/7)+1,(YEAR(MIN(Календарь!C$33,$L65))-YEAR($E65))*12+MONTH(MIN(Календарь!C$33,$L65))-MONTH($E65)+1-IF(DAY(MIN(Календарь!C$33,$L65))&lt;MIN(DAY($E65),DAY(EOMONTH(MIN(Календарь!C$33,$L65),0))),1,0))))-$M65)*$G65)</f>
        <v/>
      </c>
      <c r="Q65" s="21" t="str">
        <f aca="false">IF(OR(K65&lt;&gt;"OK",NOT(ISNUMBER(Календарь!D$33))),"",MAX(0,IF(MIN(Календарь!D$33,$L65)&lt;$E65,0,IF($F65="Разово",1,IF($F65="Еженедельно",INT((MIN(Календарь!D$33,$L65)-$E65)/7)+1,(YEAR(MIN(Календарь!D$33,$L65))-YEAR($E65))*12+MONTH(MIN(Календарь!D$33,$L65))-MONTH($E65)+1-IF(DAY(MIN(Календарь!D$33,$L65))&lt;MIN(DAY($E65),DAY(EOMONTH(MIN(Календарь!D$33,$L65),0))),1,0))))-$M65)*$G65)</f>
        <v/>
      </c>
      <c r="R65" s="21" t="str">
        <f aca="false">IF(OR(K65&lt;&gt;"OK",NOT(ISNUMBER(Календарь!E$33))),"",MAX(0,IF(MIN(Календарь!E$33,$L65)&lt;$E65,0,IF($F65="Разово",1,IF($F65="Еженедельно",INT((MIN(Календарь!E$33,$L65)-$E65)/7)+1,(YEAR(MIN(Календарь!E$33,$L65))-YEAR($E65))*12+MONTH(MIN(Календарь!E$33,$L65))-MONTH($E65)+1-IF(DAY(MIN(Календарь!E$33,$L65))&lt;MIN(DAY($E65),DAY(EOMONTH(MIN(Календарь!E$33,$L65),0))),1,0))))-$M65)*$G65)</f>
        <v/>
      </c>
      <c r="S65" s="21" t="str">
        <f aca="false">IF(OR(K65&lt;&gt;"OK",NOT(ISNUMBER(Календарь!F$33))),"",MAX(0,IF(MIN(Календарь!F$33,$L65)&lt;$E65,0,IF($F65="Разово",1,IF($F65="Еженедельно",INT((MIN(Календарь!F$33,$L65)-$E65)/7)+1,(YEAR(MIN(Календарь!F$33,$L65))-YEAR($E65))*12+MONTH(MIN(Календарь!F$33,$L65))-MONTH($E65)+1-IF(DAY(MIN(Календарь!F$33,$L65))&lt;MIN(DAY($E65),DAY(EOMONTH(MIN(Календарь!F$33,$L65),0))),1,0))))-$M65)*$G65)</f>
        <v/>
      </c>
      <c r="T65" s="21" t="str">
        <f aca="false">IF(OR(K65&lt;&gt;"OK",NOT(ISNUMBER(Календарь!G$33))),"",MAX(0,IF(MIN(Календарь!G$33,$L65)&lt;$E65,0,IF($F65="Разово",1,IF($F65="Еженедельно",INT((MIN(Календарь!G$33,$L65)-$E65)/7)+1,(YEAR(MIN(Календарь!G$33,$L65))-YEAR($E65))*12+MONTH(MIN(Календарь!G$33,$L65))-MONTH($E65)+1-IF(DAY(MIN(Календарь!G$33,$L65))&lt;MIN(DAY($E65),DAY(EOMONTH(MIN(Календарь!G$33,$L65),0))),1,0))))-$M65)*$G65)</f>
        <v/>
      </c>
      <c r="U65" s="21" t="str">
        <f aca="false">IF(OR(K65&lt;&gt;"OK",NOT(ISNUMBER(Календарь!H$33))),"",MAX(0,IF(MIN(Календарь!H$33,$L65)&lt;$E65,0,IF($F65="Разово",1,IF($F65="Еженедельно",INT((MIN(Календарь!H$33,$L65)-$E65)/7)+1,(YEAR(MIN(Календарь!H$33,$L65))-YEAR($E65))*12+MONTH(MIN(Календарь!H$33,$L65))-MONTH($E65)+1-IF(DAY(MIN(Календарь!H$33,$L65))&lt;MIN(DAY($E65),DAY(EOMONTH(MIN(Календарь!H$33,$L65),0))),1,0))))-$M65)*$G65)</f>
        <v/>
      </c>
      <c r="V65" s="21" t="str">
        <f aca="false">IF(OR(K65&lt;&gt;"OK",NOT(ISNUMBER(Календарь!I$33))),"",MAX(0,IF(MIN(Календарь!I$33,$L65)&lt;$E65,0,IF($F65="Разово",1,IF($F65="Еженедельно",INT((MIN(Календарь!I$33,$L65)-$E65)/7)+1,(YEAR(MIN(Календарь!I$33,$L65))-YEAR($E65))*12+MONTH(MIN(Календарь!I$33,$L65))-MONTH($E65)+1-IF(DAY(MIN(Календарь!I$33,$L65))&lt;MIN(DAY($E65),DAY(EOMONTH(MIN(Календарь!I$33,$L65),0))),1,0))))-$M65)*$G65)</f>
        <v/>
      </c>
      <c r="W65" s="21" t="str">
        <f aca="false">IF(OR(K65&lt;&gt;"OK",NOT(ISNUMBER(Календарь!J$33))),"",MAX(0,IF(MIN(Календарь!J$33,$L65)&lt;$E65,0,IF($F65="Разово",1,IF($F65="Еженедельно",INT((MIN(Календарь!J$33,$L65)-$E65)/7)+1,(YEAR(MIN(Календарь!J$33,$L65))-YEAR($E65))*12+MONTH(MIN(Календарь!J$33,$L65))-MONTH($E65)+1-IF(DAY(MIN(Календарь!J$33,$L65))&lt;MIN(DAY($E65),DAY(EOMONTH(MIN(Календарь!J$33,$L65),0))),1,0))))-$M65)*$G65)</f>
        <v/>
      </c>
      <c r="X65" s="21" t="str">
        <f aca="false">IF(OR(K65&lt;&gt;"OK",NOT(ISNUMBER(Календарь!K$33))),"",MAX(0,IF(MIN(Календарь!K$33,$L65)&lt;$E65,0,IF($F65="Разово",1,IF($F65="Еженедельно",INT((MIN(Календарь!K$33,$L65)-$E65)/7)+1,(YEAR(MIN(Календарь!K$33,$L65))-YEAR($E65))*12+MONTH(MIN(Календарь!K$33,$L65))-MONTH($E65)+1-IF(DAY(MIN(Календарь!K$33,$L65))&lt;MIN(DAY($E65),DAY(EOMONTH(MIN(Календарь!K$33,$L65),0))),1,0))))-$M65)*$G65)</f>
        <v/>
      </c>
      <c r="Y65" s="21" t="str">
        <f aca="false">IF(OR(K65&lt;&gt;"OK",NOT(ISNUMBER(Календарь!L$33))),"",MAX(0,IF(MIN(Календарь!L$33,$L65)&lt;$E65,0,IF($F65="Разово",1,IF($F65="Еженедельно",INT((MIN(Календарь!L$33,$L65)-$E65)/7)+1,(YEAR(MIN(Календарь!L$33,$L65))-YEAR($E65))*12+MONTH(MIN(Календарь!L$33,$L65))-MONTH($E65)+1-IF(DAY(MIN(Календарь!L$33,$L65))&lt;MIN(DAY($E65),DAY(EOMONTH(MIN(Календарь!L$33,$L65),0))),1,0))))-$M65)*$G65)</f>
        <v/>
      </c>
      <c r="Z65" s="21" t="str">
        <f aca="false">IF(OR(K65&lt;&gt;"OK",NOT(ISNUMBER(Календарь!M$33))),"",MAX(0,IF(MIN(Календарь!M$33,$L65)&lt;$E65,0,IF($F65="Разово",1,IF($F65="Еженедельно",INT((MIN(Календарь!M$33,$L65)-$E65)/7)+1,(YEAR(MIN(Календарь!M$33,$L65))-YEAR($E65))*12+MONTH(MIN(Календарь!M$33,$L65))-MONTH($E65)+1-IF(DAY(MIN(Календарь!M$33,$L65))&lt;MIN(DAY($E65),DAY(EOMONTH(MIN(Календарь!M$33,$L65),0))),1,0))))-$M65)*$G65)</f>
        <v/>
      </c>
      <c r="AA65" s="21" t="str">
        <f aca="false">IF(OR(K65&lt;&gt;"OK",NOT(ISNUMBER(Календарь!N$33))),"",MAX(0,IF(MIN(Календарь!N$33,$L65)&lt;$E65,0,IF($F65="Разово",1,IF($F65="Еженедельно",INT((MIN(Календарь!N$33,$L65)-$E65)/7)+1,(YEAR(MIN(Календарь!N$33,$L65))-YEAR($E65))*12+MONTH(MIN(Календарь!N$33,$L65))-MONTH($E65)+1-IF(DAY(MIN(Календарь!N$33,$L65))&lt;MIN(DAY($E65),DAY(EOMONTH(MIN(Календарь!N$33,$L65),0))),1,0))))-$M65)*$G65)</f>
        <v/>
      </c>
    </row>
    <row r="66" customFormat="false" ht="22" hidden="false" customHeight="true" outlineLevel="0" collapsed="false">
      <c r="A66" s="6"/>
      <c r="B66" s="6"/>
      <c r="C66" s="6"/>
      <c r="D66" s="6"/>
      <c r="E66" s="5"/>
      <c r="F66" s="6"/>
      <c r="G66" s="7"/>
      <c r="H66" s="5"/>
      <c r="I66" s="6"/>
      <c r="J66" s="1"/>
      <c r="K66" s="19" t="str">
        <f aca="false">IF(COUNTA(A66:I66)=0,"",IF(OR(A66="",B66="",C66="",AND(D66&lt;&gt;"Приход",D66&lt;&gt;"Расход"),NOT(ISNUMBER(E66)),NOT(ISNUMBER(G66)),AND(F66&lt;&gt;"Разово",F66&lt;&gt;"Еженедельно",F66&lt;&gt;"Ежемесячно")),"Ошибка: поля или тип",IF(OR(E66&lt;&gt;INT(E66),E66&lt;36526,E66&gt;109574,G66&lt;0),"Ошибка: дата или сумма",IF(AND(H66&lt;&gt;"",NOT(ISNUMBER(H66))),"Ошибка: последний срок",IF(AND(ISNUMBER(H66),OR(H66&lt;E66,H66&lt;&gt;INT(H66))),"Ошибка: последний срок",IF(COUNTIFS($A$12:$A$111,A66)&lt;&gt;1,"Ошибка: повтор ID","OK"))))))</f>
        <v/>
      </c>
      <c r="L66" s="20" t="str">
        <f aca="false">IF(K66="OK",IF(H66="",DATE(2199,12,31),H66),"")</f>
        <v/>
      </c>
      <c r="M66" s="19" t="str">
        <f aca="false">IF(AND(K66="OK",ISNUMBER(Календарь!$C$6)),IF(MIN(Календарь!$C$6-1,$L66)&lt;$E66,0,IF($F66="Разово",1,IF($F66="Еженедельно",INT((MIN(Календарь!$C$6-1,$L66)-$E66)/7)+1,(YEAR(MIN(Календарь!$C$6-1,$L66))-YEAR($E66))*12+MONTH(MIN(Календарь!$C$6-1,$L66))-MONTH($E66)+1-IF(DAY(MIN(Календарь!$C$6-1,$L66))&lt;MIN(DAY($E66),DAY(EOMONTH(MIN(Календарь!$C$6-1,$L66),0))),1,0)))),"")</f>
        <v/>
      </c>
      <c r="N66" s="21" t="str">
        <f aca="false">IF(OR(K66&lt;&gt;"OK",NOT(ISNUMBER(Календарь!$L$5))),"",MAX(0,IF(MIN(Календарь!$L$5,$L66)&lt;$E66,0,IF($F66="Разово",1,IF($F66="Еженедельно",INT((MIN(Календарь!$L$5,$L66)-$E66)/7)+1,(YEAR(MIN(Календарь!$L$5,$L66))-YEAR($E66))*12+MONTH(MIN(Календарь!$L$5,$L66))-MONTH($E66)+1-IF(DAY(MIN(Календарь!$L$5,$L66))&lt;MIN(DAY($E66),DAY(EOMONTH(MIN(Календарь!$L$5,$L66),0))),1,0))))-$M66)*$G66)</f>
        <v/>
      </c>
      <c r="O66" s="21" t="str">
        <f aca="false">IF(OR(K66&lt;&gt;"OK",NOT(ISNUMBER(Календарь!$C$32-1))),"",MAX(0,IF(MIN(Календарь!$C$32-1,$L66)&lt;$E66,0,IF($F66="Разово",1,IF($F66="Еженедельно",INT((MIN(Календарь!$C$32-1,$L66)-$E66)/7)+1,(YEAR(MIN(Календарь!$C$32-1,$L66))-YEAR($E66))*12+MONTH(MIN(Календарь!$C$32-1,$L66))-MONTH($E66)+1-IF(DAY(MIN(Календарь!$C$32-1,$L66))&lt;MIN(DAY($E66),DAY(EOMONTH(MIN(Календарь!$C$32-1,$L66),0))),1,0))))-$M66)*$G66)</f>
        <v/>
      </c>
      <c r="P66" s="21" t="str">
        <f aca="false">IF(OR(K66&lt;&gt;"OK",NOT(ISNUMBER(Календарь!C$33))),"",MAX(0,IF(MIN(Календарь!C$33,$L66)&lt;$E66,0,IF($F66="Разово",1,IF($F66="Еженедельно",INT((MIN(Календарь!C$33,$L66)-$E66)/7)+1,(YEAR(MIN(Календарь!C$33,$L66))-YEAR($E66))*12+MONTH(MIN(Календарь!C$33,$L66))-MONTH($E66)+1-IF(DAY(MIN(Календарь!C$33,$L66))&lt;MIN(DAY($E66),DAY(EOMONTH(MIN(Календарь!C$33,$L66),0))),1,0))))-$M66)*$G66)</f>
        <v/>
      </c>
      <c r="Q66" s="21" t="str">
        <f aca="false">IF(OR(K66&lt;&gt;"OK",NOT(ISNUMBER(Календарь!D$33))),"",MAX(0,IF(MIN(Календарь!D$33,$L66)&lt;$E66,0,IF($F66="Разово",1,IF($F66="Еженедельно",INT((MIN(Календарь!D$33,$L66)-$E66)/7)+1,(YEAR(MIN(Календарь!D$33,$L66))-YEAR($E66))*12+MONTH(MIN(Календарь!D$33,$L66))-MONTH($E66)+1-IF(DAY(MIN(Календарь!D$33,$L66))&lt;MIN(DAY($E66),DAY(EOMONTH(MIN(Календарь!D$33,$L66),0))),1,0))))-$M66)*$G66)</f>
        <v/>
      </c>
      <c r="R66" s="21" t="str">
        <f aca="false">IF(OR(K66&lt;&gt;"OK",NOT(ISNUMBER(Календарь!E$33))),"",MAX(0,IF(MIN(Календарь!E$33,$L66)&lt;$E66,0,IF($F66="Разово",1,IF($F66="Еженедельно",INT((MIN(Календарь!E$33,$L66)-$E66)/7)+1,(YEAR(MIN(Календарь!E$33,$L66))-YEAR($E66))*12+MONTH(MIN(Календарь!E$33,$L66))-MONTH($E66)+1-IF(DAY(MIN(Календарь!E$33,$L66))&lt;MIN(DAY($E66),DAY(EOMONTH(MIN(Календарь!E$33,$L66),0))),1,0))))-$M66)*$G66)</f>
        <v/>
      </c>
      <c r="S66" s="21" t="str">
        <f aca="false">IF(OR(K66&lt;&gt;"OK",NOT(ISNUMBER(Календарь!F$33))),"",MAX(0,IF(MIN(Календарь!F$33,$L66)&lt;$E66,0,IF($F66="Разово",1,IF($F66="Еженедельно",INT((MIN(Календарь!F$33,$L66)-$E66)/7)+1,(YEAR(MIN(Календарь!F$33,$L66))-YEAR($E66))*12+MONTH(MIN(Календарь!F$33,$L66))-MONTH($E66)+1-IF(DAY(MIN(Календарь!F$33,$L66))&lt;MIN(DAY($E66),DAY(EOMONTH(MIN(Календарь!F$33,$L66),0))),1,0))))-$M66)*$G66)</f>
        <v/>
      </c>
      <c r="T66" s="21" t="str">
        <f aca="false">IF(OR(K66&lt;&gt;"OK",NOT(ISNUMBER(Календарь!G$33))),"",MAX(0,IF(MIN(Календарь!G$33,$L66)&lt;$E66,0,IF($F66="Разово",1,IF($F66="Еженедельно",INT((MIN(Календарь!G$33,$L66)-$E66)/7)+1,(YEAR(MIN(Календарь!G$33,$L66))-YEAR($E66))*12+MONTH(MIN(Календарь!G$33,$L66))-MONTH($E66)+1-IF(DAY(MIN(Календарь!G$33,$L66))&lt;MIN(DAY($E66),DAY(EOMONTH(MIN(Календарь!G$33,$L66),0))),1,0))))-$M66)*$G66)</f>
        <v/>
      </c>
      <c r="U66" s="21" t="str">
        <f aca="false">IF(OR(K66&lt;&gt;"OK",NOT(ISNUMBER(Календарь!H$33))),"",MAX(0,IF(MIN(Календарь!H$33,$L66)&lt;$E66,0,IF($F66="Разово",1,IF($F66="Еженедельно",INT((MIN(Календарь!H$33,$L66)-$E66)/7)+1,(YEAR(MIN(Календарь!H$33,$L66))-YEAR($E66))*12+MONTH(MIN(Календарь!H$33,$L66))-MONTH($E66)+1-IF(DAY(MIN(Календарь!H$33,$L66))&lt;MIN(DAY($E66),DAY(EOMONTH(MIN(Календарь!H$33,$L66),0))),1,0))))-$M66)*$G66)</f>
        <v/>
      </c>
      <c r="V66" s="21" t="str">
        <f aca="false">IF(OR(K66&lt;&gt;"OK",NOT(ISNUMBER(Календарь!I$33))),"",MAX(0,IF(MIN(Календарь!I$33,$L66)&lt;$E66,0,IF($F66="Разово",1,IF($F66="Еженедельно",INT((MIN(Календарь!I$33,$L66)-$E66)/7)+1,(YEAR(MIN(Календарь!I$33,$L66))-YEAR($E66))*12+MONTH(MIN(Календарь!I$33,$L66))-MONTH($E66)+1-IF(DAY(MIN(Календарь!I$33,$L66))&lt;MIN(DAY($E66),DAY(EOMONTH(MIN(Календарь!I$33,$L66),0))),1,0))))-$M66)*$G66)</f>
        <v/>
      </c>
      <c r="W66" s="21" t="str">
        <f aca="false">IF(OR(K66&lt;&gt;"OK",NOT(ISNUMBER(Календарь!J$33))),"",MAX(0,IF(MIN(Календарь!J$33,$L66)&lt;$E66,0,IF($F66="Разово",1,IF($F66="Еженедельно",INT((MIN(Календарь!J$33,$L66)-$E66)/7)+1,(YEAR(MIN(Календарь!J$33,$L66))-YEAR($E66))*12+MONTH(MIN(Календарь!J$33,$L66))-MONTH($E66)+1-IF(DAY(MIN(Календарь!J$33,$L66))&lt;MIN(DAY($E66),DAY(EOMONTH(MIN(Календарь!J$33,$L66),0))),1,0))))-$M66)*$G66)</f>
        <v/>
      </c>
      <c r="X66" s="21" t="str">
        <f aca="false">IF(OR(K66&lt;&gt;"OK",NOT(ISNUMBER(Календарь!K$33))),"",MAX(0,IF(MIN(Календарь!K$33,$L66)&lt;$E66,0,IF($F66="Разово",1,IF($F66="Еженедельно",INT((MIN(Календарь!K$33,$L66)-$E66)/7)+1,(YEAR(MIN(Календарь!K$33,$L66))-YEAR($E66))*12+MONTH(MIN(Календарь!K$33,$L66))-MONTH($E66)+1-IF(DAY(MIN(Календарь!K$33,$L66))&lt;MIN(DAY($E66),DAY(EOMONTH(MIN(Календарь!K$33,$L66),0))),1,0))))-$M66)*$G66)</f>
        <v/>
      </c>
      <c r="Y66" s="21" t="str">
        <f aca="false">IF(OR(K66&lt;&gt;"OK",NOT(ISNUMBER(Календарь!L$33))),"",MAX(0,IF(MIN(Календарь!L$33,$L66)&lt;$E66,0,IF($F66="Разово",1,IF($F66="Еженедельно",INT((MIN(Календарь!L$33,$L66)-$E66)/7)+1,(YEAR(MIN(Календарь!L$33,$L66))-YEAR($E66))*12+MONTH(MIN(Календарь!L$33,$L66))-MONTH($E66)+1-IF(DAY(MIN(Календарь!L$33,$L66))&lt;MIN(DAY($E66),DAY(EOMONTH(MIN(Календарь!L$33,$L66),0))),1,0))))-$M66)*$G66)</f>
        <v/>
      </c>
      <c r="Z66" s="21" t="str">
        <f aca="false">IF(OR(K66&lt;&gt;"OK",NOT(ISNUMBER(Календарь!M$33))),"",MAX(0,IF(MIN(Календарь!M$33,$L66)&lt;$E66,0,IF($F66="Разово",1,IF($F66="Еженедельно",INT((MIN(Календарь!M$33,$L66)-$E66)/7)+1,(YEAR(MIN(Календарь!M$33,$L66))-YEAR($E66))*12+MONTH(MIN(Календарь!M$33,$L66))-MONTH($E66)+1-IF(DAY(MIN(Календарь!M$33,$L66))&lt;MIN(DAY($E66),DAY(EOMONTH(MIN(Календарь!M$33,$L66),0))),1,0))))-$M66)*$G66)</f>
        <v/>
      </c>
      <c r="AA66" s="21" t="str">
        <f aca="false">IF(OR(K66&lt;&gt;"OK",NOT(ISNUMBER(Календарь!N$33))),"",MAX(0,IF(MIN(Календарь!N$33,$L66)&lt;$E66,0,IF($F66="Разово",1,IF($F66="Еженедельно",INT((MIN(Календарь!N$33,$L66)-$E66)/7)+1,(YEAR(MIN(Календарь!N$33,$L66))-YEAR($E66))*12+MONTH(MIN(Календарь!N$33,$L66))-MONTH($E66)+1-IF(DAY(MIN(Календарь!N$33,$L66))&lt;MIN(DAY($E66),DAY(EOMONTH(MIN(Календарь!N$33,$L66),0))),1,0))))-$M66)*$G66)</f>
        <v/>
      </c>
    </row>
    <row r="67" customFormat="false" ht="22" hidden="false" customHeight="true" outlineLevel="0" collapsed="false">
      <c r="A67" s="6"/>
      <c r="B67" s="6"/>
      <c r="C67" s="6"/>
      <c r="D67" s="6"/>
      <c r="E67" s="5"/>
      <c r="F67" s="6"/>
      <c r="G67" s="7"/>
      <c r="H67" s="5"/>
      <c r="I67" s="6"/>
      <c r="J67" s="1"/>
      <c r="K67" s="19" t="str">
        <f aca="false">IF(COUNTA(A67:I67)=0,"",IF(OR(A67="",B67="",C67="",AND(D67&lt;&gt;"Приход",D67&lt;&gt;"Расход"),NOT(ISNUMBER(E67)),NOT(ISNUMBER(G67)),AND(F67&lt;&gt;"Разово",F67&lt;&gt;"Еженедельно",F67&lt;&gt;"Ежемесячно")),"Ошибка: поля или тип",IF(OR(E67&lt;&gt;INT(E67),E67&lt;36526,E67&gt;109574,G67&lt;0),"Ошибка: дата или сумма",IF(AND(H67&lt;&gt;"",NOT(ISNUMBER(H67))),"Ошибка: последний срок",IF(AND(ISNUMBER(H67),OR(H67&lt;E67,H67&lt;&gt;INT(H67))),"Ошибка: последний срок",IF(COUNTIFS($A$12:$A$111,A67)&lt;&gt;1,"Ошибка: повтор ID","OK"))))))</f>
        <v/>
      </c>
      <c r="L67" s="20" t="str">
        <f aca="false">IF(K67="OK",IF(H67="",DATE(2199,12,31),H67),"")</f>
        <v/>
      </c>
      <c r="M67" s="19" t="str">
        <f aca="false">IF(AND(K67="OK",ISNUMBER(Календарь!$C$6)),IF(MIN(Календарь!$C$6-1,$L67)&lt;$E67,0,IF($F67="Разово",1,IF($F67="Еженедельно",INT((MIN(Календарь!$C$6-1,$L67)-$E67)/7)+1,(YEAR(MIN(Календарь!$C$6-1,$L67))-YEAR($E67))*12+MONTH(MIN(Календарь!$C$6-1,$L67))-MONTH($E67)+1-IF(DAY(MIN(Календарь!$C$6-1,$L67))&lt;MIN(DAY($E67),DAY(EOMONTH(MIN(Календарь!$C$6-1,$L67),0))),1,0)))),"")</f>
        <v/>
      </c>
      <c r="N67" s="21" t="str">
        <f aca="false">IF(OR(K67&lt;&gt;"OK",NOT(ISNUMBER(Календарь!$L$5))),"",MAX(0,IF(MIN(Календарь!$L$5,$L67)&lt;$E67,0,IF($F67="Разово",1,IF($F67="Еженедельно",INT((MIN(Календарь!$L$5,$L67)-$E67)/7)+1,(YEAR(MIN(Календарь!$L$5,$L67))-YEAR($E67))*12+MONTH(MIN(Календарь!$L$5,$L67))-MONTH($E67)+1-IF(DAY(MIN(Календарь!$L$5,$L67))&lt;MIN(DAY($E67),DAY(EOMONTH(MIN(Календарь!$L$5,$L67),0))),1,0))))-$M67)*$G67)</f>
        <v/>
      </c>
      <c r="O67" s="21" t="str">
        <f aca="false">IF(OR(K67&lt;&gt;"OK",NOT(ISNUMBER(Календарь!$C$32-1))),"",MAX(0,IF(MIN(Календарь!$C$32-1,$L67)&lt;$E67,0,IF($F67="Разово",1,IF($F67="Еженедельно",INT((MIN(Календарь!$C$32-1,$L67)-$E67)/7)+1,(YEAR(MIN(Календарь!$C$32-1,$L67))-YEAR($E67))*12+MONTH(MIN(Календарь!$C$32-1,$L67))-MONTH($E67)+1-IF(DAY(MIN(Календарь!$C$32-1,$L67))&lt;MIN(DAY($E67),DAY(EOMONTH(MIN(Календарь!$C$32-1,$L67),0))),1,0))))-$M67)*$G67)</f>
        <v/>
      </c>
      <c r="P67" s="21" t="str">
        <f aca="false">IF(OR(K67&lt;&gt;"OK",NOT(ISNUMBER(Календарь!C$33))),"",MAX(0,IF(MIN(Календарь!C$33,$L67)&lt;$E67,0,IF($F67="Разово",1,IF($F67="Еженедельно",INT((MIN(Календарь!C$33,$L67)-$E67)/7)+1,(YEAR(MIN(Календарь!C$33,$L67))-YEAR($E67))*12+MONTH(MIN(Календарь!C$33,$L67))-MONTH($E67)+1-IF(DAY(MIN(Календарь!C$33,$L67))&lt;MIN(DAY($E67),DAY(EOMONTH(MIN(Календарь!C$33,$L67),0))),1,0))))-$M67)*$G67)</f>
        <v/>
      </c>
      <c r="Q67" s="21" t="str">
        <f aca="false">IF(OR(K67&lt;&gt;"OK",NOT(ISNUMBER(Календарь!D$33))),"",MAX(0,IF(MIN(Календарь!D$33,$L67)&lt;$E67,0,IF($F67="Разово",1,IF($F67="Еженедельно",INT((MIN(Календарь!D$33,$L67)-$E67)/7)+1,(YEAR(MIN(Календарь!D$33,$L67))-YEAR($E67))*12+MONTH(MIN(Календарь!D$33,$L67))-MONTH($E67)+1-IF(DAY(MIN(Календарь!D$33,$L67))&lt;MIN(DAY($E67),DAY(EOMONTH(MIN(Календарь!D$33,$L67),0))),1,0))))-$M67)*$G67)</f>
        <v/>
      </c>
      <c r="R67" s="21" t="str">
        <f aca="false">IF(OR(K67&lt;&gt;"OK",NOT(ISNUMBER(Календарь!E$33))),"",MAX(0,IF(MIN(Календарь!E$33,$L67)&lt;$E67,0,IF($F67="Разово",1,IF($F67="Еженедельно",INT((MIN(Календарь!E$33,$L67)-$E67)/7)+1,(YEAR(MIN(Календарь!E$33,$L67))-YEAR($E67))*12+MONTH(MIN(Календарь!E$33,$L67))-MONTH($E67)+1-IF(DAY(MIN(Календарь!E$33,$L67))&lt;MIN(DAY($E67),DAY(EOMONTH(MIN(Календарь!E$33,$L67),0))),1,0))))-$M67)*$G67)</f>
        <v/>
      </c>
      <c r="S67" s="21" t="str">
        <f aca="false">IF(OR(K67&lt;&gt;"OK",NOT(ISNUMBER(Календарь!F$33))),"",MAX(0,IF(MIN(Календарь!F$33,$L67)&lt;$E67,0,IF($F67="Разово",1,IF($F67="Еженедельно",INT((MIN(Календарь!F$33,$L67)-$E67)/7)+1,(YEAR(MIN(Календарь!F$33,$L67))-YEAR($E67))*12+MONTH(MIN(Календарь!F$33,$L67))-MONTH($E67)+1-IF(DAY(MIN(Календарь!F$33,$L67))&lt;MIN(DAY($E67),DAY(EOMONTH(MIN(Календарь!F$33,$L67),0))),1,0))))-$M67)*$G67)</f>
        <v/>
      </c>
      <c r="T67" s="21" t="str">
        <f aca="false">IF(OR(K67&lt;&gt;"OK",NOT(ISNUMBER(Календарь!G$33))),"",MAX(0,IF(MIN(Календарь!G$33,$L67)&lt;$E67,0,IF($F67="Разово",1,IF($F67="Еженедельно",INT((MIN(Календарь!G$33,$L67)-$E67)/7)+1,(YEAR(MIN(Календарь!G$33,$L67))-YEAR($E67))*12+MONTH(MIN(Календарь!G$33,$L67))-MONTH($E67)+1-IF(DAY(MIN(Календарь!G$33,$L67))&lt;MIN(DAY($E67),DAY(EOMONTH(MIN(Календарь!G$33,$L67),0))),1,0))))-$M67)*$G67)</f>
        <v/>
      </c>
      <c r="U67" s="21" t="str">
        <f aca="false">IF(OR(K67&lt;&gt;"OK",NOT(ISNUMBER(Календарь!H$33))),"",MAX(0,IF(MIN(Календарь!H$33,$L67)&lt;$E67,0,IF($F67="Разово",1,IF($F67="Еженедельно",INT((MIN(Календарь!H$33,$L67)-$E67)/7)+1,(YEAR(MIN(Календарь!H$33,$L67))-YEAR($E67))*12+MONTH(MIN(Календарь!H$33,$L67))-MONTH($E67)+1-IF(DAY(MIN(Календарь!H$33,$L67))&lt;MIN(DAY($E67),DAY(EOMONTH(MIN(Календарь!H$33,$L67),0))),1,0))))-$M67)*$G67)</f>
        <v/>
      </c>
      <c r="V67" s="21" t="str">
        <f aca="false">IF(OR(K67&lt;&gt;"OK",NOT(ISNUMBER(Календарь!I$33))),"",MAX(0,IF(MIN(Календарь!I$33,$L67)&lt;$E67,0,IF($F67="Разово",1,IF($F67="Еженедельно",INT((MIN(Календарь!I$33,$L67)-$E67)/7)+1,(YEAR(MIN(Календарь!I$33,$L67))-YEAR($E67))*12+MONTH(MIN(Календарь!I$33,$L67))-MONTH($E67)+1-IF(DAY(MIN(Календарь!I$33,$L67))&lt;MIN(DAY($E67),DAY(EOMONTH(MIN(Календарь!I$33,$L67),0))),1,0))))-$M67)*$G67)</f>
        <v/>
      </c>
      <c r="W67" s="21" t="str">
        <f aca="false">IF(OR(K67&lt;&gt;"OK",NOT(ISNUMBER(Календарь!J$33))),"",MAX(0,IF(MIN(Календарь!J$33,$L67)&lt;$E67,0,IF($F67="Разово",1,IF($F67="Еженедельно",INT((MIN(Календарь!J$33,$L67)-$E67)/7)+1,(YEAR(MIN(Календарь!J$33,$L67))-YEAR($E67))*12+MONTH(MIN(Календарь!J$33,$L67))-MONTH($E67)+1-IF(DAY(MIN(Календарь!J$33,$L67))&lt;MIN(DAY($E67),DAY(EOMONTH(MIN(Календарь!J$33,$L67),0))),1,0))))-$M67)*$G67)</f>
        <v/>
      </c>
      <c r="X67" s="21" t="str">
        <f aca="false">IF(OR(K67&lt;&gt;"OK",NOT(ISNUMBER(Календарь!K$33))),"",MAX(0,IF(MIN(Календарь!K$33,$L67)&lt;$E67,0,IF($F67="Разово",1,IF($F67="Еженедельно",INT((MIN(Календарь!K$33,$L67)-$E67)/7)+1,(YEAR(MIN(Календарь!K$33,$L67))-YEAR($E67))*12+MONTH(MIN(Календарь!K$33,$L67))-MONTH($E67)+1-IF(DAY(MIN(Календарь!K$33,$L67))&lt;MIN(DAY($E67),DAY(EOMONTH(MIN(Календарь!K$33,$L67),0))),1,0))))-$M67)*$G67)</f>
        <v/>
      </c>
      <c r="Y67" s="21" t="str">
        <f aca="false">IF(OR(K67&lt;&gt;"OK",NOT(ISNUMBER(Календарь!L$33))),"",MAX(0,IF(MIN(Календарь!L$33,$L67)&lt;$E67,0,IF($F67="Разово",1,IF($F67="Еженедельно",INT((MIN(Календарь!L$33,$L67)-$E67)/7)+1,(YEAR(MIN(Календарь!L$33,$L67))-YEAR($E67))*12+MONTH(MIN(Календарь!L$33,$L67))-MONTH($E67)+1-IF(DAY(MIN(Календарь!L$33,$L67))&lt;MIN(DAY($E67),DAY(EOMONTH(MIN(Календарь!L$33,$L67),0))),1,0))))-$M67)*$G67)</f>
        <v/>
      </c>
      <c r="Z67" s="21" t="str">
        <f aca="false">IF(OR(K67&lt;&gt;"OK",NOT(ISNUMBER(Календарь!M$33))),"",MAX(0,IF(MIN(Календарь!M$33,$L67)&lt;$E67,0,IF($F67="Разово",1,IF($F67="Еженедельно",INT((MIN(Календарь!M$33,$L67)-$E67)/7)+1,(YEAR(MIN(Календарь!M$33,$L67))-YEAR($E67))*12+MONTH(MIN(Календарь!M$33,$L67))-MONTH($E67)+1-IF(DAY(MIN(Календарь!M$33,$L67))&lt;MIN(DAY($E67),DAY(EOMONTH(MIN(Календарь!M$33,$L67),0))),1,0))))-$M67)*$G67)</f>
        <v/>
      </c>
      <c r="AA67" s="21" t="str">
        <f aca="false">IF(OR(K67&lt;&gt;"OK",NOT(ISNUMBER(Календарь!N$33))),"",MAX(0,IF(MIN(Календарь!N$33,$L67)&lt;$E67,0,IF($F67="Разово",1,IF($F67="Еженедельно",INT((MIN(Календарь!N$33,$L67)-$E67)/7)+1,(YEAR(MIN(Календарь!N$33,$L67))-YEAR($E67))*12+MONTH(MIN(Календарь!N$33,$L67))-MONTH($E67)+1-IF(DAY(MIN(Календарь!N$33,$L67))&lt;MIN(DAY($E67),DAY(EOMONTH(MIN(Календарь!N$33,$L67),0))),1,0))))-$M67)*$G67)</f>
        <v/>
      </c>
    </row>
    <row r="68" customFormat="false" ht="22" hidden="false" customHeight="true" outlineLevel="0" collapsed="false">
      <c r="A68" s="6"/>
      <c r="B68" s="6"/>
      <c r="C68" s="6"/>
      <c r="D68" s="6"/>
      <c r="E68" s="5"/>
      <c r="F68" s="6"/>
      <c r="G68" s="7"/>
      <c r="H68" s="5"/>
      <c r="I68" s="6"/>
      <c r="J68" s="1"/>
      <c r="K68" s="19" t="str">
        <f aca="false">IF(COUNTA(A68:I68)=0,"",IF(OR(A68="",B68="",C68="",AND(D68&lt;&gt;"Приход",D68&lt;&gt;"Расход"),NOT(ISNUMBER(E68)),NOT(ISNUMBER(G68)),AND(F68&lt;&gt;"Разово",F68&lt;&gt;"Еженедельно",F68&lt;&gt;"Ежемесячно")),"Ошибка: поля или тип",IF(OR(E68&lt;&gt;INT(E68),E68&lt;36526,E68&gt;109574,G68&lt;0),"Ошибка: дата или сумма",IF(AND(H68&lt;&gt;"",NOT(ISNUMBER(H68))),"Ошибка: последний срок",IF(AND(ISNUMBER(H68),OR(H68&lt;E68,H68&lt;&gt;INT(H68))),"Ошибка: последний срок",IF(COUNTIFS($A$12:$A$111,A68)&lt;&gt;1,"Ошибка: повтор ID","OK"))))))</f>
        <v/>
      </c>
      <c r="L68" s="20" t="str">
        <f aca="false">IF(K68="OK",IF(H68="",DATE(2199,12,31),H68),"")</f>
        <v/>
      </c>
      <c r="M68" s="19" t="str">
        <f aca="false">IF(AND(K68="OK",ISNUMBER(Календарь!$C$6)),IF(MIN(Календарь!$C$6-1,$L68)&lt;$E68,0,IF($F68="Разово",1,IF($F68="Еженедельно",INT((MIN(Календарь!$C$6-1,$L68)-$E68)/7)+1,(YEAR(MIN(Календарь!$C$6-1,$L68))-YEAR($E68))*12+MONTH(MIN(Календарь!$C$6-1,$L68))-MONTH($E68)+1-IF(DAY(MIN(Календарь!$C$6-1,$L68))&lt;MIN(DAY($E68),DAY(EOMONTH(MIN(Календарь!$C$6-1,$L68),0))),1,0)))),"")</f>
        <v/>
      </c>
      <c r="N68" s="21" t="str">
        <f aca="false">IF(OR(K68&lt;&gt;"OK",NOT(ISNUMBER(Календарь!$L$5))),"",MAX(0,IF(MIN(Календарь!$L$5,$L68)&lt;$E68,0,IF($F68="Разово",1,IF($F68="Еженедельно",INT((MIN(Календарь!$L$5,$L68)-$E68)/7)+1,(YEAR(MIN(Календарь!$L$5,$L68))-YEAR($E68))*12+MONTH(MIN(Календарь!$L$5,$L68))-MONTH($E68)+1-IF(DAY(MIN(Календарь!$L$5,$L68))&lt;MIN(DAY($E68),DAY(EOMONTH(MIN(Календарь!$L$5,$L68),0))),1,0))))-$M68)*$G68)</f>
        <v/>
      </c>
      <c r="O68" s="21" t="str">
        <f aca="false">IF(OR(K68&lt;&gt;"OK",NOT(ISNUMBER(Календарь!$C$32-1))),"",MAX(0,IF(MIN(Календарь!$C$32-1,$L68)&lt;$E68,0,IF($F68="Разово",1,IF($F68="Еженедельно",INT((MIN(Календарь!$C$32-1,$L68)-$E68)/7)+1,(YEAR(MIN(Календарь!$C$32-1,$L68))-YEAR($E68))*12+MONTH(MIN(Календарь!$C$32-1,$L68))-MONTH($E68)+1-IF(DAY(MIN(Календарь!$C$32-1,$L68))&lt;MIN(DAY($E68),DAY(EOMONTH(MIN(Календарь!$C$32-1,$L68),0))),1,0))))-$M68)*$G68)</f>
        <v/>
      </c>
      <c r="P68" s="21" t="str">
        <f aca="false">IF(OR(K68&lt;&gt;"OK",NOT(ISNUMBER(Календарь!C$33))),"",MAX(0,IF(MIN(Календарь!C$33,$L68)&lt;$E68,0,IF($F68="Разово",1,IF($F68="Еженедельно",INT((MIN(Календарь!C$33,$L68)-$E68)/7)+1,(YEAR(MIN(Календарь!C$33,$L68))-YEAR($E68))*12+MONTH(MIN(Календарь!C$33,$L68))-MONTH($E68)+1-IF(DAY(MIN(Календарь!C$33,$L68))&lt;MIN(DAY($E68),DAY(EOMONTH(MIN(Календарь!C$33,$L68),0))),1,0))))-$M68)*$G68)</f>
        <v/>
      </c>
      <c r="Q68" s="21" t="str">
        <f aca="false">IF(OR(K68&lt;&gt;"OK",NOT(ISNUMBER(Календарь!D$33))),"",MAX(0,IF(MIN(Календарь!D$33,$L68)&lt;$E68,0,IF($F68="Разово",1,IF($F68="Еженедельно",INT((MIN(Календарь!D$33,$L68)-$E68)/7)+1,(YEAR(MIN(Календарь!D$33,$L68))-YEAR($E68))*12+MONTH(MIN(Календарь!D$33,$L68))-MONTH($E68)+1-IF(DAY(MIN(Календарь!D$33,$L68))&lt;MIN(DAY($E68),DAY(EOMONTH(MIN(Календарь!D$33,$L68),0))),1,0))))-$M68)*$G68)</f>
        <v/>
      </c>
      <c r="R68" s="21" t="str">
        <f aca="false">IF(OR(K68&lt;&gt;"OK",NOT(ISNUMBER(Календарь!E$33))),"",MAX(0,IF(MIN(Календарь!E$33,$L68)&lt;$E68,0,IF($F68="Разово",1,IF($F68="Еженедельно",INT((MIN(Календарь!E$33,$L68)-$E68)/7)+1,(YEAR(MIN(Календарь!E$33,$L68))-YEAR($E68))*12+MONTH(MIN(Календарь!E$33,$L68))-MONTH($E68)+1-IF(DAY(MIN(Календарь!E$33,$L68))&lt;MIN(DAY($E68),DAY(EOMONTH(MIN(Календарь!E$33,$L68),0))),1,0))))-$M68)*$G68)</f>
        <v/>
      </c>
      <c r="S68" s="21" t="str">
        <f aca="false">IF(OR(K68&lt;&gt;"OK",NOT(ISNUMBER(Календарь!F$33))),"",MAX(0,IF(MIN(Календарь!F$33,$L68)&lt;$E68,0,IF($F68="Разово",1,IF($F68="Еженедельно",INT((MIN(Календарь!F$33,$L68)-$E68)/7)+1,(YEAR(MIN(Календарь!F$33,$L68))-YEAR($E68))*12+MONTH(MIN(Календарь!F$33,$L68))-MONTH($E68)+1-IF(DAY(MIN(Календарь!F$33,$L68))&lt;MIN(DAY($E68),DAY(EOMONTH(MIN(Календарь!F$33,$L68),0))),1,0))))-$M68)*$G68)</f>
        <v/>
      </c>
      <c r="T68" s="21" t="str">
        <f aca="false">IF(OR(K68&lt;&gt;"OK",NOT(ISNUMBER(Календарь!G$33))),"",MAX(0,IF(MIN(Календарь!G$33,$L68)&lt;$E68,0,IF($F68="Разово",1,IF($F68="Еженедельно",INT((MIN(Календарь!G$33,$L68)-$E68)/7)+1,(YEAR(MIN(Календарь!G$33,$L68))-YEAR($E68))*12+MONTH(MIN(Календарь!G$33,$L68))-MONTH($E68)+1-IF(DAY(MIN(Календарь!G$33,$L68))&lt;MIN(DAY($E68),DAY(EOMONTH(MIN(Календарь!G$33,$L68),0))),1,0))))-$M68)*$G68)</f>
        <v/>
      </c>
      <c r="U68" s="21" t="str">
        <f aca="false">IF(OR(K68&lt;&gt;"OK",NOT(ISNUMBER(Календарь!H$33))),"",MAX(0,IF(MIN(Календарь!H$33,$L68)&lt;$E68,0,IF($F68="Разово",1,IF($F68="Еженедельно",INT((MIN(Календарь!H$33,$L68)-$E68)/7)+1,(YEAR(MIN(Календарь!H$33,$L68))-YEAR($E68))*12+MONTH(MIN(Календарь!H$33,$L68))-MONTH($E68)+1-IF(DAY(MIN(Календарь!H$33,$L68))&lt;MIN(DAY($E68),DAY(EOMONTH(MIN(Календарь!H$33,$L68),0))),1,0))))-$M68)*$G68)</f>
        <v/>
      </c>
      <c r="V68" s="21" t="str">
        <f aca="false">IF(OR(K68&lt;&gt;"OK",NOT(ISNUMBER(Календарь!I$33))),"",MAX(0,IF(MIN(Календарь!I$33,$L68)&lt;$E68,0,IF($F68="Разово",1,IF($F68="Еженедельно",INT((MIN(Календарь!I$33,$L68)-$E68)/7)+1,(YEAR(MIN(Календарь!I$33,$L68))-YEAR($E68))*12+MONTH(MIN(Календарь!I$33,$L68))-MONTH($E68)+1-IF(DAY(MIN(Календарь!I$33,$L68))&lt;MIN(DAY($E68),DAY(EOMONTH(MIN(Календарь!I$33,$L68),0))),1,0))))-$M68)*$G68)</f>
        <v/>
      </c>
      <c r="W68" s="21" t="str">
        <f aca="false">IF(OR(K68&lt;&gt;"OK",NOT(ISNUMBER(Календарь!J$33))),"",MAX(0,IF(MIN(Календарь!J$33,$L68)&lt;$E68,0,IF($F68="Разово",1,IF($F68="Еженедельно",INT((MIN(Календарь!J$33,$L68)-$E68)/7)+1,(YEAR(MIN(Календарь!J$33,$L68))-YEAR($E68))*12+MONTH(MIN(Календарь!J$33,$L68))-MONTH($E68)+1-IF(DAY(MIN(Календарь!J$33,$L68))&lt;MIN(DAY($E68),DAY(EOMONTH(MIN(Календарь!J$33,$L68),0))),1,0))))-$M68)*$G68)</f>
        <v/>
      </c>
      <c r="X68" s="21" t="str">
        <f aca="false">IF(OR(K68&lt;&gt;"OK",NOT(ISNUMBER(Календарь!K$33))),"",MAX(0,IF(MIN(Календарь!K$33,$L68)&lt;$E68,0,IF($F68="Разово",1,IF($F68="Еженедельно",INT((MIN(Календарь!K$33,$L68)-$E68)/7)+1,(YEAR(MIN(Календарь!K$33,$L68))-YEAR($E68))*12+MONTH(MIN(Календарь!K$33,$L68))-MONTH($E68)+1-IF(DAY(MIN(Календарь!K$33,$L68))&lt;MIN(DAY($E68),DAY(EOMONTH(MIN(Календарь!K$33,$L68),0))),1,0))))-$M68)*$G68)</f>
        <v/>
      </c>
      <c r="Y68" s="21" t="str">
        <f aca="false">IF(OR(K68&lt;&gt;"OK",NOT(ISNUMBER(Календарь!L$33))),"",MAX(0,IF(MIN(Календарь!L$33,$L68)&lt;$E68,0,IF($F68="Разово",1,IF($F68="Еженедельно",INT((MIN(Календарь!L$33,$L68)-$E68)/7)+1,(YEAR(MIN(Календарь!L$33,$L68))-YEAR($E68))*12+MONTH(MIN(Календарь!L$33,$L68))-MONTH($E68)+1-IF(DAY(MIN(Календарь!L$33,$L68))&lt;MIN(DAY($E68),DAY(EOMONTH(MIN(Календарь!L$33,$L68),0))),1,0))))-$M68)*$G68)</f>
        <v/>
      </c>
      <c r="Z68" s="21" t="str">
        <f aca="false">IF(OR(K68&lt;&gt;"OK",NOT(ISNUMBER(Календарь!M$33))),"",MAX(0,IF(MIN(Календарь!M$33,$L68)&lt;$E68,0,IF($F68="Разово",1,IF($F68="Еженедельно",INT((MIN(Календарь!M$33,$L68)-$E68)/7)+1,(YEAR(MIN(Календарь!M$33,$L68))-YEAR($E68))*12+MONTH(MIN(Календарь!M$33,$L68))-MONTH($E68)+1-IF(DAY(MIN(Календарь!M$33,$L68))&lt;MIN(DAY($E68),DAY(EOMONTH(MIN(Календарь!M$33,$L68),0))),1,0))))-$M68)*$G68)</f>
        <v/>
      </c>
      <c r="AA68" s="21" t="str">
        <f aca="false">IF(OR(K68&lt;&gt;"OK",NOT(ISNUMBER(Календарь!N$33))),"",MAX(0,IF(MIN(Календарь!N$33,$L68)&lt;$E68,0,IF($F68="Разово",1,IF($F68="Еженедельно",INT((MIN(Календарь!N$33,$L68)-$E68)/7)+1,(YEAR(MIN(Календарь!N$33,$L68))-YEAR($E68))*12+MONTH(MIN(Календарь!N$33,$L68))-MONTH($E68)+1-IF(DAY(MIN(Календарь!N$33,$L68))&lt;MIN(DAY($E68),DAY(EOMONTH(MIN(Календарь!N$33,$L68),0))),1,0))))-$M68)*$G68)</f>
        <v/>
      </c>
    </row>
    <row r="69" customFormat="false" ht="22" hidden="false" customHeight="true" outlineLevel="0" collapsed="false">
      <c r="A69" s="6"/>
      <c r="B69" s="6"/>
      <c r="C69" s="6"/>
      <c r="D69" s="6"/>
      <c r="E69" s="5"/>
      <c r="F69" s="6"/>
      <c r="G69" s="7"/>
      <c r="H69" s="5"/>
      <c r="I69" s="6"/>
      <c r="J69" s="1"/>
      <c r="K69" s="19" t="str">
        <f aca="false">IF(COUNTA(A69:I69)=0,"",IF(OR(A69="",B69="",C69="",AND(D69&lt;&gt;"Приход",D69&lt;&gt;"Расход"),NOT(ISNUMBER(E69)),NOT(ISNUMBER(G69)),AND(F69&lt;&gt;"Разово",F69&lt;&gt;"Еженедельно",F69&lt;&gt;"Ежемесячно")),"Ошибка: поля или тип",IF(OR(E69&lt;&gt;INT(E69),E69&lt;36526,E69&gt;109574,G69&lt;0),"Ошибка: дата или сумма",IF(AND(H69&lt;&gt;"",NOT(ISNUMBER(H69))),"Ошибка: последний срок",IF(AND(ISNUMBER(H69),OR(H69&lt;E69,H69&lt;&gt;INT(H69))),"Ошибка: последний срок",IF(COUNTIFS($A$12:$A$111,A69)&lt;&gt;1,"Ошибка: повтор ID","OK"))))))</f>
        <v/>
      </c>
      <c r="L69" s="20" t="str">
        <f aca="false">IF(K69="OK",IF(H69="",DATE(2199,12,31),H69),"")</f>
        <v/>
      </c>
      <c r="M69" s="19" t="str">
        <f aca="false">IF(AND(K69="OK",ISNUMBER(Календарь!$C$6)),IF(MIN(Календарь!$C$6-1,$L69)&lt;$E69,0,IF($F69="Разово",1,IF($F69="Еженедельно",INT((MIN(Календарь!$C$6-1,$L69)-$E69)/7)+1,(YEAR(MIN(Календарь!$C$6-1,$L69))-YEAR($E69))*12+MONTH(MIN(Календарь!$C$6-1,$L69))-MONTH($E69)+1-IF(DAY(MIN(Календарь!$C$6-1,$L69))&lt;MIN(DAY($E69),DAY(EOMONTH(MIN(Календарь!$C$6-1,$L69),0))),1,0)))),"")</f>
        <v/>
      </c>
      <c r="N69" s="21" t="str">
        <f aca="false">IF(OR(K69&lt;&gt;"OK",NOT(ISNUMBER(Календарь!$L$5))),"",MAX(0,IF(MIN(Календарь!$L$5,$L69)&lt;$E69,0,IF($F69="Разово",1,IF($F69="Еженедельно",INT((MIN(Календарь!$L$5,$L69)-$E69)/7)+1,(YEAR(MIN(Календарь!$L$5,$L69))-YEAR($E69))*12+MONTH(MIN(Календарь!$L$5,$L69))-MONTH($E69)+1-IF(DAY(MIN(Календарь!$L$5,$L69))&lt;MIN(DAY($E69),DAY(EOMONTH(MIN(Календарь!$L$5,$L69),0))),1,0))))-$M69)*$G69)</f>
        <v/>
      </c>
      <c r="O69" s="21" t="str">
        <f aca="false">IF(OR(K69&lt;&gt;"OK",NOT(ISNUMBER(Календарь!$C$32-1))),"",MAX(0,IF(MIN(Календарь!$C$32-1,$L69)&lt;$E69,0,IF($F69="Разово",1,IF($F69="Еженедельно",INT((MIN(Календарь!$C$32-1,$L69)-$E69)/7)+1,(YEAR(MIN(Календарь!$C$32-1,$L69))-YEAR($E69))*12+MONTH(MIN(Календарь!$C$32-1,$L69))-MONTH($E69)+1-IF(DAY(MIN(Календарь!$C$32-1,$L69))&lt;MIN(DAY($E69),DAY(EOMONTH(MIN(Календарь!$C$32-1,$L69),0))),1,0))))-$M69)*$G69)</f>
        <v/>
      </c>
      <c r="P69" s="21" t="str">
        <f aca="false">IF(OR(K69&lt;&gt;"OK",NOT(ISNUMBER(Календарь!C$33))),"",MAX(0,IF(MIN(Календарь!C$33,$L69)&lt;$E69,0,IF($F69="Разово",1,IF($F69="Еженедельно",INT((MIN(Календарь!C$33,$L69)-$E69)/7)+1,(YEAR(MIN(Календарь!C$33,$L69))-YEAR($E69))*12+MONTH(MIN(Календарь!C$33,$L69))-MONTH($E69)+1-IF(DAY(MIN(Календарь!C$33,$L69))&lt;MIN(DAY($E69),DAY(EOMONTH(MIN(Календарь!C$33,$L69),0))),1,0))))-$M69)*$G69)</f>
        <v/>
      </c>
      <c r="Q69" s="21" t="str">
        <f aca="false">IF(OR(K69&lt;&gt;"OK",NOT(ISNUMBER(Календарь!D$33))),"",MAX(0,IF(MIN(Календарь!D$33,$L69)&lt;$E69,0,IF($F69="Разово",1,IF($F69="Еженедельно",INT((MIN(Календарь!D$33,$L69)-$E69)/7)+1,(YEAR(MIN(Календарь!D$33,$L69))-YEAR($E69))*12+MONTH(MIN(Календарь!D$33,$L69))-MONTH($E69)+1-IF(DAY(MIN(Календарь!D$33,$L69))&lt;MIN(DAY($E69),DAY(EOMONTH(MIN(Календарь!D$33,$L69),0))),1,0))))-$M69)*$G69)</f>
        <v/>
      </c>
      <c r="R69" s="21" t="str">
        <f aca="false">IF(OR(K69&lt;&gt;"OK",NOT(ISNUMBER(Календарь!E$33))),"",MAX(0,IF(MIN(Календарь!E$33,$L69)&lt;$E69,0,IF($F69="Разово",1,IF($F69="Еженедельно",INT((MIN(Календарь!E$33,$L69)-$E69)/7)+1,(YEAR(MIN(Календарь!E$33,$L69))-YEAR($E69))*12+MONTH(MIN(Календарь!E$33,$L69))-MONTH($E69)+1-IF(DAY(MIN(Календарь!E$33,$L69))&lt;MIN(DAY($E69),DAY(EOMONTH(MIN(Календарь!E$33,$L69),0))),1,0))))-$M69)*$G69)</f>
        <v/>
      </c>
      <c r="S69" s="21" t="str">
        <f aca="false">IF(OR(K69&lt;&gt;"OK",NOT(ISNUMBER(Календарь!F$33))),"",MAX(0,IF(MIN(Календарь!F$33,$L69)&lt;$E69,0,IF($F69="Разово",1,IF($F69="Еженедельно",INT((MIN(Календарь!F$33,$L69)-$E69)/7)+1,(YEAR(MIN(Календарь!F$33,$L69))-YEAR($E69))*12+MONTH(MIN(Календарь!F$33,$L69))-MONTH($E69)+1-IF(DAY(MIN(Календарь!F$33,$L69))&lt;MIN(DAY($E69),DAY(EOMONTH(MIN(Календарь!F$33,$L69),0))),1,0))))-$M69)*$G69)</f>
        <v/>
      </c>
      <c r="T69" s="21" t="str">
        <f aca="false">IF(OR(K69&lt;&gt;"OK",NOT(ISNUMBER(Календарь!G$33))),"",MAX(0,IF(MIN(Календарь!G$33,$L69)&lt;$E69,0,IF($F69="Разово",1,IF($F69="Еженедельно",INT((MIN(Календарь!G$33,$L69)-$E69)/7)+1,(YEAR(MIN(Календарь!G$33,$L69))-YEAR($E69))*12+MONTH(MIN(Календарь!G$33,$L69))-MONTH($E69)+1-IF(DAY(MIN(Календарь!G$33,$L69))&lt;MIN(DAY($E69),DAY(EOMONTH(MIN(Календарь!G$33,$L69),0))),1,0))))-$M69)*$G69)</f>
        <v/>
      </c>
      <c r="U69" s="21" t="str">
        <f aca="false">IF(OR(K69&lt;&gt;"OK",NOT(ISNUMBER(Календарь!H$33))),"",MAX(0,IF(MIN(Календарь!H$33,$L69)&lt;$E69,0,IF($F69="Разово",1,IF($F69="Еженедельно",INT((MIN(Календарь!H$33,$L69)-$E69)/7)+1,(YEAR(MIN(Календарь!H$33,$L69))-YEAR($E69))*12+MONTH(MIN(Календарь!H$33,$L69))-MONTH($E69)+1-IF(DAY(MIN(Календарь!H$33,$L69))&lt;MIN(DAY($E69),DAY(EOMONTH(MIN(Календарь!H$33,$L69),0))),1,0))))-$M69)*$G69)</f>
        <v/>
      </c>
      <c r="V69" s="21" t="str">
        <f aca="false">IF(OR(K69&lt;&gt;"OK",NOT(ISNUMBER(Календарь!I$33))),"",MAX(0,IF(MIN(Календарь!I$33,$L69)&lt;$E69,0,IF($F69="Разово",1,IF($F69="Еженедельно",INT((MIN(Календарь!I$33,$L69)-$E69)/7)+1,(YEAR(MIN(Календарь!I$33,$L69))-YEAR($E69))*12+MONTH(MIN(Календарь!I$33,$L69))-MONTH($E69)+1-IF(DAY(MIN(Календарь!I$33,$L69))&lt;MIN(DAY($E69),DAY(EOMONTH(MIN(Календарь!I$33,$L69),0))),1,0))))-$M69)*$G69)</f>
        <v/>
      </c>
      <c r="W69" s="21" t="str">
        <f aca="false">IF(OR(K69&lt;&gt;"OK",NOT(ISNUMBER(Календарь!J$33))),"",MAX(0,IF(MIN(Календарь!J$33,$L69)&lt;$E69,0,IF($F69="Разово",1,IF($F69="Еженедельно",INT((MIN(Календарь!J$33,$L69)-$E69)/7)+1,(YEAR(MIN(Календарь!J$33,$L69))-YEAR($E69))*12+MONTH(MIN(Календарь!J$33,$L69))-MONTH($E69)+1-IF(DAY(MIN(Календарь!J$33,$L69))&lt;MIN(DAY($E69),DAY(EOMONTH(MIN(Календарь!J$33,$L69),0))),1,0))))-$M69)*$G69)</f>
        <v/>
      </c>
      <c r="X69" s="21" t="str">
        <f aca="false">IF(OR(K69&lt;&gt;"OK",NOT(ISNUMBER(Календарь!K$33))),"",MAX(0,IF(MIN(Календарь!K$33,$L69)&lt;$E69,0,IF($F69="Разово",1,IF($F69="Еженедельно",INT((MIN(Календарь!K$33,$L69)-$E69)/7)+1,(YEAR(MIN(Календарь!K$33,$L69))-YEAR($E69))*12+MONTH(MIN(Календарь!K$33,$L69))-MONTH($E69)+1-IF(DAY(MIN(Календарь!K$33,$L69))&lt;MIN(DAY($E69),DAY(EOMONTH(MIN(Календарь!K$33,$L69),0))),1,0))))-$M69)*$G69)</f>
        <v/>
      </c>
      <c r="Y69" s="21" t="str">
        <f aca="false">IF(OR(K69&lt;&gt;"OK",NOT(ISNUMBER(Календарь!L$33))),"",MAX(0,IF(MIN(Календарь!L$33,$L69)&lt;$E69,0,IF($F69="Разово",1,IF($F69="Еженедельно",INT((MIN(Календарь!L$33,$L69)-$E69)/7)+1,(YEAR(MIN(Календарь!L$33,$L69))-YEAR($E69))*12+MONTH(MIN(Календарь!L$33,$L69))-MONTH($E69)+1-IF(DAY(MIN(Календарь!L$33,$L69))&lt;MIN(DAY($E69),DAY(EOMONTH(MIN(Календарь!L$33,$L69),0))),1,0))))-$M69)*$G69)</f>
        <v/>
      </c>
      <c r="Z69" s="21" t="str">
        <f aca="false">IF(OR(K69&lt;&gt;"OK",NOT(ISNUMBER(Календарь!M$33))),"",MAX(0,IF(MIN(Календарь!M$33,$L69)&lt;$E69,0,IF($F69="Разово",1,IF($F69="Еженедельно",INT((MIN(Календарь!M$33,$L69)-$E69)/7)+1,(YEAR(MIN(Календарь!M$33,$L69))-YEAR($E69))*12+MONTH(MIN(Календарь!M$33,$L69))-MONTH($E69)+1-IF(DAY(MIN(Календарь!M$33,$L69))&lt;MIN(DAY($E69),DAY(EOMONTH(MIN(Календарь!M$33,$L69),0))),1,0))))-$M69)*$G69)</f>
        <v/>
      </c>
      <c r="AA69" s="21" t="str">
        <f aca="false">IF(OR(K69&lt;&gt;"OK",NOT(ISNUMBER(Календарь!N$33))),"",MAX(0,IF(MIN(Календарь!N$33,$L69)&lt;$E69,0,IF($F69="Разово",1,IF($F69="Еженедельно",INT((MIN(Календарь!N$33,$L69)-$E69)/7)+1,(YEAR(MIN(Календарь!N$33,$L69))-YEAR($E69))*12+MONTH(MIN(Календарь!N$33,$L69))-MONTH($E69)+1-IF(DAY(MIN(Календарь!N$33,$L69))&lt;MIN(DAY($E69),DAY(EOMONTH(MIN(Календарь!N$33,$L69),0))),1,0))))-$M69)*$G69)</f>
        <v/>
      </c>
    </row>
    <row r="70" customFormat="false" ht="22" hidden="false" customHeight="true" outlineLevel="0" collapsed="false">
      <c r="A70" s="6"/>
      <c r="B70" s="6"/>
      <c r="C70" s="6"/>
      <c r="D70" s="6"/>
      <c r="E70" s="5"/>
      <c r="F70" s="6"/>
      <c r="G70" s="7"/>
      <c r="H70" s="5"/>
      <c r="I70" s="6"/>
      <c r="J70" s="1"/>
      <c r="K70" s="19" t="str">
        <f aca="false">IF(COUNTA(A70:I70)=0,"",IF(OR(A70="",B70="",C70="",AND(D70&lt;&gt;"Приход",D70&lt;&gt;"Расход"),NOT(ISNUMBER(E70)),NOT(ISNUMBER(G70)),AND(F70&lt;&gt;"Разово",F70&lt;&gt;"Еженедельно",F70&lt;&gt;"Ежемесячно")),"Ошибка: поля или тип",IF(OR(E70&lt;&gt;INT(E70),E70&lt;36526,E70&gt;109574,G70&lt;0),"Ошибка: дата или сумма",IF(AND(H70&lt;&gt;"",NOT(ISNUMBER(H70))),"Ошибка: последний срок",IF(AND(ISNUMBER(H70),OR(H70&lt;E70,H70&lt;&gt;INT(H70))),"Ошибка: последний срок",IF(COUNTIFS($A$12:$A$111,A70)&lt;&gt;1,"Ошибка: повтор ID","OK"))))))</f>
        <v/>
      </c>
      <c r="L70" s="20" t="str">
        <f aca="false">IF(K70="OK",IF(H70="",DATE(2199,12,31),H70),"")</f>
        <v/>
      </c>
      <c r="M70" s="19" t="str">
        <f aca="false">IF(AND(K70="OK",ISNUMBER(Календарь!$C$6)),IF(MIN(Календарь!$C$6-1,$L70)&lt;$E70,0,IF($F70="Разово",1,IF($F70="Еженедельно",INT((MIN(Календарь!$C$6-1,$L70)-$E70)/7)+1,(YEAR(MIN(Календарь!$C$6-1,$L70))-YEAR($E70))*12+MONTH(MIN(Календарь!$C$6-1,$L70))-MONTH($E70)+1-IF(DAY(MIN(Календарь!$C$6-1,$L70))&lt;MIN(DAY($E70),DAY(EOMONTH(MIN(Календарь!$C$6-1,$L70),0))),1,0)))),"")</f>
        <v/>
      </c>
      <c r="N70" s="21" t="str">
        <f aca="false">IF(OR(K70&lt;&gt;"OK",NOT(ISNUMBER(Календарь!$L$5))),"",MAX(0,IF(MIN(Календарь!$L$5,$L70)&lt;$E70,0,IF($F70="Разово",1,IF($F70="Еженедельно",INT((MIN(Календарь!$L$5,$L70)-$E70)/7)+1,(YEAR(MIN(Календарь!$L$5,$L70))-YEAR($E70))*12+MONTH(MIN(Календарь!$L$5,$L70))-MONTH($E70)+1-IF(DAY(MIN(Календарь!$L$5,$L70))&lt;MIN(DAY($E70),DAY(EOMONTH(MIN(Календарь!$L$5,$L70),0))),1,0))))-$M70)*$G70)</f>
        <v/>
      </c>
      <c r="O70" s="21" t="str">
        <f aca="false">IF(OR(K70&lt;&gt;"OK",NOT(ISNUMBER(Календарь!$C$32-1))),"",MAX(0,IF(MIN(Календарь!$C$32-1,$L70)&lt;$E70,0,IF($F70="Разово",1,IF($F70="Еженедельно",INT((MIN(Календарь!$C$32-1,$L70)-$E70)/7)+1,(YEAR(MIN(Календарь!$C$32-1,$L70))-YEAR($E70))*12+MONTH(MIN(Календарь!$C$32-1,$L70))-MONTH($E70)+1-IF(DAY(MIN(Календарь!$C$32-1,$L70))&lt;MIN(DAY($E70),DAY(EOMONTH(MIN(Календарь!$C$32-1,$L70),0))),1,0))))-$M70)*$G70)</f>
        <v/>
      </c>
      <c r="P70" s="21" t="str">
        <f aca="false">IF(OR(K70&lt;&gt;"OK",NOT(ISNUMBER(Календарь!C$33))),"",MAX(0,IF(MIN(Календарь!C$33,$L70)&lt;$E70,0,IF($F70="Разово",1,IF($F70="Еженедельно",INT((MIN(Календарь!C$33,$L70)-$E70)/7)+1,(YEAR(MIN(Календарь!C$33,$L70))-YEAR($E70))*12+MONTH(MIN(Календарь!C$33,$L70))-MONTH($E70)+1-IF(DAY(MIN(Календарь!C$33,$L70))&lt;MIN(DAY($E70),DAY(EOMONTH(MIN(Календарь!C$33,$L70),0))),1,0))))-$M70)*$G70)</f>
        <v/>
      </c>
      <c r="Q70" s="21" t="str">
        <f aca="false">IF(OR(K70&lt;&gt;"OK",NOT(ISNUMBER(Календарь!D$33))),"",MAX(0,IF(MIN(Календарь!D$33,$L70)&lt;$E70,0,IF($F70="Разово",1,IF($F70="Еженедельно",INT((MIN(Календарь!D$33,$L70)-$E70)/7)+1,(YEAR(MIN(Календарь!D$33,$L70))-YEAR($E70))*12+MONTH(MIN(Календарь!D$33,$L70))-MONTH($E70)+1-IF(DAY(MIN(Календарь!D$33,$L70))&lt;MIN(DAY($E70),DAY(EOMONTH(MIN(Календарь!D$33,$L70),0))),1,0))))-$M70)*$G70)</f>
        <v/>
      </c>
      <c r="R70" s="21" t="str">
        <f aca="false">IF(OR(K70&lt;&gt;"OK",NOT(ISNUMBER(Календарь!E$33))),"",MAX(0,IF(MIN(Календарь!E$33,$L70)&lt;$E70,0,IF($F70="Разово",1,IF($F70="Еженедельно",INT((MIN(Календарь!E$33,$L70)-$E70)/7)+1,(YEAR(MIN(Календарь!E$33,$L70))-YEAR($E70))*12+MONTH(MIN(Календарь!E$33,$L70))-MONTH($E70)+1-IF(DAY(MIN(Календарь!E$33,$L70))&lt;MIN(DAY($E70),DAY(EOMONTH(MIN(Календарь!E$33,$L70),0))),1,0))))-$M70)*$G70)</f>
        <v/>
      </c>
      <c r="S70" s="21" t="str">
        <f aca="false">IF(OR(K70&lt;&gt;"OK",NOT(ISNUMBER(Календарь!F$33))),"",MAX(0,IF(MIN(Календарь!F$33,$L70)&lt;$E70,0,IF($F70="Разово",1,IF($F70="Еженедельно",INT((MIN(Календарь!F$33,$L70)-$E70)/7)+1,(YEAR(MIN(Календарь!F$33,$L70))-YEAR($E70))*12+MONTH(MIN(Календарь!F$33,$L70))-MONTH($E70)+1-IF(DAY(MIN(Календарь!F$33,$L70))&lt;MIN(DAY($E70),DAY(EOMONTH(MIN(Календарь!F$33,$L70),0))),1,0))))-$M70)*$G70)</f>
        <v/>
      </c>
      <c r="T70" s="21" t="str">
        <f aca="false">IF(OR(K70&lt;&gt;"OK",NOT(ISNUMBER(Календарь!G$33))),"",MAX(0,IF(MIN(Календарь!G$33,$L70)&lt;$E70,0,IF($F70="Разово",1,IF($F70="Еженедельно",INT((MIN(Календарь!G$33,$L70)-$E70)/7)+1,(YEAR(MIN(Календарь!G$33,$L70))-YEAR($E70))*12+MONTH(MIN(Календарь!G$33,$L70))-MONTH($E70)+1-IF(DAY(MIN(Календарь!G$33,$L70))&lt;MIN(DAY($E70),DAY(EOMONTH(MIN(Календарь!G$33,$L70),0))),1,0))))-$M70)*$G70)</f>
        <v/>
      </c>
      <c r="U70" s="21" t="str">
        <f aca="false">IF(OR(K70&lt;&gt;"OK",NOT(ISNUMBER(Календарь!H$33))),"",MAX(0,IF(MIN(Календарь!H$33,$L70)&lt;$E70,0,IF($F70="Разово",1,IF($F70="Еженедельно",INT((MIN(Календарь!H$33,$L70)-$E70)/7)+1,(YEAR(MIN(Календарь!H$33,$L70))-YEAR($E70))*12+MONTH(MIN(Календарь!H$33,$L70))-MONTH($E70)+1-IF(DAY(MIN(Календарь!H$33,$L70))&lt;MIN(DAY($E70),DAY(EOMONTH(MIN(Календарь!H$33,$L70),0))),1,0))))-$M70)*$G70)</f>
        <v/>
      </c>
      <c r="V70" s="21" t="str">
        <f aca="false">IF(OR(K70&lt;&gt;"OK",NOT(ISNUMBER(Календарь!I$33))),"",MAX(0,IF(MIN(Календарь!I$33,$L70)&lt;$E70,0,IF($F70="Разово",1,IF($F70="Еженедельно",INT((MIN(Календарь!I$33,$L70)-$E70)/7)+1,(YEAR(MIN(Календарь!I$33,$L70))-YEAR($E70))*12+MONTH(MIN(Календарь!I$33,$L70))-MONTH($E70)+1-IF(DAY(MIN(Календарь!I$33,$L70))&lt;MIN(DAY($E70),DAY(EOMONTH(MIN(Календарь!I$33,$L70),0))),1,0))))-$M70)*$G70)</f>
        <v/>
      </c>
      <c r="W70" s="21" t="str">
        <f aca="false">IF(OR(K70&lt;&gt;"OK",NOT(ISNUMBER(Календарь!J$33))),"",MAX(0,IF(MIN(Календарь!J$33,$L70)&lt;$E70,0,IF($F70="Разово",1,IF($F70="Еженедельно",INT((MIN(Календарь!J$33,$L70)-$E70)/7)+1,(YEAR(MIN(Календарь!J$33,$L70))-YEAR($E70))*12+MONTH(MIN(Календарь!J$33,$L70))-MONTH($E70)+1-IF(DAY(MIN(Календарь!J$33,$L70))&lt;MIN(DAY($E70),DAY(EOMONTH(MIN(Календарь!J$33,$L70),0))),1,0))))-$M70)*$G70)</f>
        <v/>
      </c>
      <c r="X70" s="21" t="str">
        <f aca="false">IF(OR(K70&lt;&gt;"OK",NOT(ISNUMBER(Календарь!K$33))),"",MAX(0,IF(MIN(Календарь!K$33,$L70)&lt;$E70,0,IF($F70="Разово",1,IF($F70="Еженедельно",INT((MIN(Календарь!K$33,$L70)-$E70)/7)+1,(YEAR(MIN(Календарь!K$33,$L70))-YEAR($E70))*12+MONTH(MIN(Календарь!K$33,$L70))-MONTH($E70)+1-IF(DAY(MIN(Календарь!K$33,$L70))&lt;MIN(DAY($E70),DAY(EOMONTH(MIN(Календарь!K$33,$L70),0))),1,0))))-$M70)*$G70)</f>
        <v/>
      </c>
      <c r="Y70" s="21" t="str">
        <f aca="false">IF(OR(K70&lt;&gt;"OK",NOT(ISNUMBER(Календарь!L$33))),"",MAX(0,IF(MIN(Календарь!L$33,$L70)&lt;$E70,0,IF($F70="Разово",1,IF($F70="Еженедельно",INT((MIN(Календарь!L$33,$L70)-$E70)/7)+1,(YEAR(MIN(Календарь!L$33,$L70))-YEAR($E70))*12+MONTH(MIN(Календарь!L$33,$L70))-MONTH($E70)+1-IF(DAY(MIN(Календарь!L$33,$L70))&lt;MIN(DAY($E70),DAY(EOMONTH(MIN(Календарь!L$33,$L70),0))),1,0))))-$M70)*$G70)</f>
        <v/>
      </c>
      <c r="Z70" s="21" t="str">
        <f aca="false">IF(OR(K70&lt;&gt;"OK",NOT(ISNUMBER(Календарь!M$33))),"",MAX(0,IF(MIN(Календарь!M$33,$L70)&lt;$E70,0,IF($F70="Разово",1,IF($F70="Еженедельно",INT((MIN(Календарь!M$33,$L70)-$E70)/7)+1,(YEAR(MIN(Календарь!M$33,$L70))-YEAR($E70))*12+MONTH(MIN(Календарь!M$33,$L70))-MONTH($E70)+1-IF(DAY(MIN(Календарь!M$33,$L70))&lt;MIN(DAY($E70),DAY(EOMONTH(MIN(Календарь!M$33,$L70),0))),1,0))))-$M70)*$G70)</f>
        <v/>
      </c>
      <c r="AA70" s="21" t="str">
        <f aca="false">IF(OR(K70&lt;&gt;"OK",NOT(ISNUMBER(Календарь!N$33))),"",MAX(0,IF(MIN(Календарь!N$33,$L70)&lt;$E70,0,IF($F70="Разово",1,IF($F70="Еженедельно",INT((MIN(Календарь!N$33,$L70)-$E70)/7)+1,(YEAR(MIN(Календарь!N$33,$L70))-YEAR($E70))*12+MONTH(MIN(Календарь!N$33,$L70))-MONTH($E70)+1-IF(DAY(MIN(Календарь!N$33,$L70))&lt;MIN(DAY($E70),DAY(EOMONTH(MIN(Календарь!N$33,$L70),0))),1,0))))-$M70)*$G70)</f>
        <v/>
      </c>
    </row>
    <row r="71" customFormat="false" ht="22" hidden="false" customHeight="true" outlineLevel="0" collapsed="false">
      <c r="A71" s="6"/>
      <c r="B71" s="6"/>
      <c r="C71" s="6"/>
      <c r="D71" s="6"/>
      <c r="E71" s="5"/>
      <c r="F71" s="6"/>
      <c r="G71" s="7"/>
      <c r="H71" s="5"/>
      <c r="I71" s="6"/>
      <c r="J71" s="1"/>
      <c r="K71" s="19" t="str">
        <f aca="false">IF(COUNTA(A71:I71)=0,"",IF(OR(A71="",B71="",C71="",AND(D71&lt;&gt;"Приход",D71&lt;&gt;"Расход"),NOT(ISNUMBER(E71)),NOT(ISNUMBER(G71)),AND(F71&lt;&gt;"Разово",F71&lt;&gt;"Еженедельно",F71&lt;&gt;"Ежемесячно")),"Ошибка: поля или тип",IF(OR(E71&lt;&gt;INT(E71),E71&lt;36526,E71&gt;109574,G71&lt;0),"Ошибка: дата или сумма",IF(AND(H71&lt;&gt;"",NOT(ISNUMBER(H71))),"Ошибка: последний срок",IF(AND(ISNUMBER(H71),OR(H71&lt;E71,H71&lt;&gt;INT(H71))),"Ошибка: последний срок",IF(COUNTIFS($A$12:$A$111,A71)&lt;&gt;1,"Ошибка: повтор ID","OK"))))))</f>
        <v/>
      </c>
      <c r="L71" s="20" t="str">
        <f aca="false">IF(K71="OK",IF(H71="",DATE(2199,12,31),H71),"")</f>
        <v/>
      </c>
      <c r="M71" s="19" t="str">
        <f aca="false">IF(AND(K71="OK",ISNUMBER(Календарь!$C$6)),IF(MIN(Календарь!$C$6-1,$L71)&lt;$E71,0,IF($F71="Разово",1,IF($F71="Еженедельно",INT((MIN(Календарь!$C$6-1,$L71)-$E71)/7)+1,(YEAR(MIN(Календарь!$C$6-1,$L71))-YEAR($E71))*12+MONTH(MIN(Календарь!$C$6-1,$L71))-MONTH($E71)+1-IF(DAY(MIN(Календарь!$C$6-1,$L71))&lt;MIN(DAY($E71),DAY(EOMONTH(MIN(Календарь!$C$6-1,$L71),0))),1,0)))),"")</f>
        <v/>
      </c>
      <c r="N71" s="21" t="str">
        <f aca="false">IF(OR(K71&lt;&gt;"OK",NOT(ISNUMBER(Календарь!$L$5))),"",MAX(0,IF(MIN(Календарь!$L$5,$L71)&lt;$E71,0,IF($F71="Разово",1,IF($F71="Еженедельно",INT((MIN(Календарь!$L$5,$L71)-$E71)/7)+1,(YEAR(MIN(Календарь!$L$5,$L71))-YEAR($E71))*12+MONTH(MIN(Календарь!$L$5,$L71))-MONTH($E71)+1-IF(DAY(MIN(Календарь!$L$5,$L71))&lt;MIN(DAY($E71),DAY(EOMONTH(MIN(Календарь!$L$5,$L71),0))),1,0))))-$M71)*$G71)</f>
        <v/>
      </c>
      <c r="O71" s="21" t="str">
        <f aca="false">IF(OR(K71&lt;&gt;"OK",NOT(ISNUMBER(Календарь!$C$32-1))),"",MAX(0,IF(MIN(Календарь!$C$32-1,$L71)&lt;$E71,0,IF($F71="Разово",1,IF($F71="Еженедельно",INT((MIN(Календарь!$C$32-1,$L71)-$E71)/7)+1,(YEAR(MIN(Календарь!$C$32-1,$L71))-YEAR($E71))*12+MONTH(MIN(Календарь!$C$32-1,$L71))-MONTH($E71)+1-IF(DAY(MIN(Календарь!$C$32-1,$L71))&lt;MIN(DAY($E71),DAY(EOMONTH(MIN(Календарь!$C$32-1,$L71),0))),1,0))))-$M71)*$G71)</f>
        <v/>
      </c>
      <c r="P71" s="21" t="str">
        <f aca="false">IF(OR(K71&lt;&gt;"OK",NOT(ISNUMBER(Календарь!C$33))),"",MAX(0,IF(MIN(Календарь!C$33,$L71)&lt;$E71,0,IF($F71="Разово",1,IF($F71="Еженедельно",INT((MIN(Календарь!C$33,$L71)-$E71)/7)+1,(YEAR(MIN(Календарь!C$33,$L71))-YEAR($E71))*12+MONTH(MIN(Календарь!C$33,$L71))-MONTH($E71)+1-IF(DAY(MIN(Календарь!C$33,$L71))&lt;MIN(DAY($E71),DAY(EOMONTH(MIN(Календарь!C$33,$L71),0))),1,0))))-$M71)*$G71)</f>
        <v/>
      </c>
      <c r="Q71" s="21" t="str">
        <f aca="false">IF(OR(K71&lt;&gt;"OK",NOT(ISNUMBER(Календарь!D$33))),"",MAX(0,IF(MIN(Календарь!D$33,$L71)&lt;$E71,0,IF($F71="Разово",1,IF($F71="Еженедельно",INT((MIN(Календарь!D$33,$L71)-$E71)/7)+1,(YEAR(MIN(Календарь!D$33,$L71))-YEAR($E71))*12+MONTH(MIN(Календарь!D$33,$L71))-MONTH($E71)+1-IF(DAY(MIN(Календарь!D$33,$L71))&lt;MIN(DAY($E71),DAY(EOMONTH(MIN(Календарь!D$33,$L71),0))),1,0))))-$M71)*$G71)</f>
        <v/>
      </c>
      <c r="R71" s="21" t="str">
        <f aca="false">IF(OR(K71&lt;&gt;"OK",NOT(ISNUMBER(Календарь!E$33))),"",MAX(0,IF(MIN(Календарь!E$33,$L71)&lt;$E71,0,IF($F71="Разово",1,IF($F71="Еженедельно",INT((MIN(Календарь!E$33,$L71)-$E71)/7)+1,(YEAR(MIN(Календарь!E$33,$L71))-YEAR($E71))*12+MONTH(MIN(Календарь!E$33,$L71))-MONTH($E71)+1-IF(DAY(MIN(Календарь!E$33,$L71))&lt;MIN(DAY($E71),DAY(EOMONTH(MIN(Календарь!E$33,$L71),0))),1,0))))-$M71)*$G71)</f>
        <v/>
      </c>
      <c r="S71" s="21" t="str">
        <f aca="false">IF(OR(K71&lt;&gt;"OK",NOT(ISNUMBER(Календарь!F$33))),"",MAX(0,IF(MIN(Календарь!F$33,$L71)&lt;$E71,0,IF($F71="Разово",1,IF($F71="Еженедельно",INT((MIN(Календарь!F$33,$L71)-$E71)/7)+1,(YEAR(MIN(Календарь!F$33,$L71))-YEAR($E71))*12+MONTH(MIN(Календарь!F$33,$L71))-MONTH($E71)+1-IF(DAY(MIN(Календарь!F$33,$L71))&lt;MIN(DAY($E71),DAY(EOMONTH(MIN(Календарь!F$33,$L71),0))),1,0))))-$M71)*$G71)</f>
        <v/>
      </c>
      <c r="T71" s="21" t="str">
        <f aca="false">IF(OR(K71&lt;&gt;"OK",NOT(ISNUMBER(Календарь!G$33))),"",MAX(0,IF(MIN(Календарь!G$33,$L71)&lt;$E71,0,IF($F71="Разово",1,IF($F71="Еженедельно",INT((MIN(Календарь!G$33,$L71)-$E71)/7)+1,(YEAR(MIN(Календарь!G$33,$L71))-YEAR($E71))*12+MONTH(MIN(Календарь!G$33,$L71))-MONTH($E71)+1-IF(DAY(MIN(Календарь!G$33,$L71))&lt;MIN(DAY($E71),DAY(EOMONTH(MIN(Календарь!G$33,$L71),0))),1,0))))-$M71)*$G71)</f>
        <v/>
      </c>
      <c r="U71" s="21" t="str">
        <f aca="false">IF(OR(K71&lt;&gt;"OK",NOT(ISNUMBER(Календарь!H$33))),"",MAX(0,IF(MIN(Календарь!H$33,$L71)&lt;$E71,0,IF($F71="Разово",1,IF($F71="Еженедельно",INT((MIN(Календарь!H$33,$L71)-$E71)/7)+1,(YEAR(MIN(Календарь!H$33,$L71))-YEAR($E71))*12+MONTH(MIN(Календарь!H$33,$L71))-MONTH($E71)+1-IF(DAY(MIN(Календарь!H$33,$L71))&lt;MIN(DAY($E71),DAY(EOMONTH(MIN(Календарь!H$33,$L71),0))),1,0))))-$M71)*$G71)</f>
        <v/>
      </c>
      <c r="V71" s="21" t="str">
        <f aca="false">IF(OR(K71&lt;&gt;"OK",NOT(ISNUMBER(Календарь!I$33))),"",MAX(0,IF(MIN(Календарь!I$33,$L71)&lt;$E71,0,IF($F71="Разово",1,IF($F71="Еженедельно",INT((MIN(Календарь!I$33,$L71)-$E71)/7)+1,(YEAR(MIN(Календарь!I$33,$L71))-YEAR($E71))*12+MONTH(MIN(Календарь!I$33,$L71))-MONTH($E71)+1-IF(DAY(MIN(Календарь!I$33,$L71))&lt;MIN(DAY($E71),DAY(EOMONTH(MIN(Календарь!I$33,$L71),0))),1,0))))-$M71)*$G71)</f>
        <v/>
      </c>
      <c r="W71" s="21" t="str">
        <f aca="false">IF(OR(K71&lt;&gt;"OK",NOT(ISNUMBER(Календарь!J$33))),"",MAX(0,IF(MIN(Календарь!J$33,$L71)&lt;$E71,0,IF($F71="Разово",1,IF($F71="Еженедельно",INT((MIN(Календарь!J$33,$L71)-$E71)/7)+1,(YEAR(MIN(Календарь!J$33,$L71))-YEAR($E71))*12+MONTH(MIN(Календарь!J$33,$L71))-MONTH($E71)+1-IF(DAY(MIN(Календарь!J$33,$L71))&lt;MIN(DAY($E71),DAY(EOMONTH(MIN(Календарь!J$33,$L71),0))),1,0))))-$M71)*$G71)</f>
        <v/>
      </c>
      <c r="X71" s="21" t="str">
        <f aca="false">IF(OR(K71&lt;&gt;"OK",NOT(ISNUMBER(Календарь!K$33))),"",MAX(0,IF(MIN(Календарь!K$33,$L71)&lt;$E71,0,IF($F71="Разово",1,IF($F71="Еженедельно",INT((MIN(Календарь!K$33,$L71)-$E71)/7)+1,(YEAR(MIN(Календарь!K$33,$L71))-YEAR($E71))*12+MONTH(MIN(Календарь!K$33,$L71))-MONTH($E71)+1-IF(DAY(MIN(Календарь!K$33,$L71))&lt;MIN(DAY($E71),DAY(EOMONTH(MIN(Календарь!K$33,$L71),0))),1,0))))-$M71)*$G71)</f>
        <v/>
      </c>
      <c r="Y71" s="21" t="str">
        <f aca="false">IF(OR(K71&lt;&gt;"OK",NOT(ISNUMBER(Календарь!L$33))),"",MAX(0,IF(MIN(Календарь!L$33,$L71)&lt;$E71,0,IF($F71="Разово",1,IF($F71="Еженедельно",INT((MIN(Календарь!L$33,$L71)-$E71)/7)+1,(YEAR(MIN(Календарь!L$33,$L71))-YEAR($E71))*12+MONTH(MIN(Календарь!L$33,$L71))-MONTH($E71)+1-IF(DAY(MIN(Календарь!L$33,$L71))&lt;MIN(DAY($E71),DAY(EOMONTH(MIN(Календарь!L$33,$L71),0))),1,0))))-$M71)*$G71)</f>
        <v/>
      </c>
      <c r="Z71" s="21" t="str">
        <f aca="false">IF(OR(K71&lt;&gt;"OK",NOT(ISNUMBER(Календарь!M$33))),"",MAX(0,IF(MIN(Календарь!M$33,$L71)&lt;$E71,0,IF($F71="Разово",1,IF($F71="Еженедельно",INT((MIN(Календарь!M$33,$L71)-$E71)/7)+1,(YEAR(MIN(Календарь!M$33,$L71))-YEAR($E71))*12+MONTH(MIN(Календарь!M$33,$L71))-MONTH($E71)+1-IF(DAY(MIN(Календарь!M$33,$L71))&lt;MIN(DAY($E71),DAY(EOMONTH(MIN(Календарь!M$33,$L71),0))),1,0))))-$M71)*$G71)</f>
        <v/>
      </c>
      <c r="AA71" s="21" t="str">
        <f aca="false">IF(OR(K71&lt;&gt;"OK",NOT(ISNUMBER(Календарь!N$33))),"",MAX(0,IF(MIN(Календарь!N$33,$L71)&lt;$E71,0,IF($F71="Разово",1,IF($F71="Еженедельно",INT((MIN(Календарь!N$33,$L71)-$E71)/7)+1,(YEAR(MIN(Календарь!N$33,$L71))-YEAR($E71))*12+MONTH(MIN(Календарь!N$33,$L71))-MONTH($E71)+1-IF(DAY(MIN(Календарь!N$33,$L71))&lt;MIN(DAY($E71),DAY(EOMONTH(MIN(Календарь!N$33,$L71),0))),1,0))))-$M71)*$G71)</f>
        <v/>
      </c>
    </row>
    <row r="72" customFormat="false" ht="22" hidden="false" customHeight="true" outlineLevel="0" collapsed="false">
      <c r="A72" s="6"/>
      <c r="B72" s="6"/>
      <c r="C72" s="6"/>
      <c r="D72" s="6"/>
      <c r="E72" s="5"/>
      <c r="F72" s="6"/>
      <c r="G72" s="7"/>
      <c r="H72" s="5"/>
      <c r="I72" s="6"/>
      <c r="J72" s="1"/>
      <c r="K72" s="19" t="str">
        <f aca="false">IF(COUNTA(A72:I72)=0,"",IF(OR(A72="",B72="",C72="",AND(D72&lt;&gt;"Приход",D72&lt;&gt;"Расход"),NOT(ISNUMBER(E72)),NOT(ISNUMBER(G72)),AND(F72&lt;&gt;"Разово",F72&lt;&gt;"Еженедельно",F72&lt;&gt;"Ежемесячно")),"Ошибка: поля или тип",IF(OR(E72&lt;&gt;INT(E72),E72&lt;36526,E72&gt;109574,G72&lt;0),"Ошибка: дата или сумма",IF(AND(H72&lt;&gt;"",NOT(ISNUMBER(H72))),"Ошибка: последний срок",IF(AND(ISNUMBER(H72),OR(H72&lt;E72,H72&lt;&gt;INT(H72))),"Ошибка: последний срок",IF(COUNTIFS($A$12:$A$111,A72)&lt;&gt;1,"Ошибка: повтор ID","OK"))))))</f>
        <v/>
      </c>
      <c r="L72" s="20" t="str">
        <f aca="false">IF(K72="OK",IF(H72="",DATE(2199,12,31),H72),"")</f>
        <v/>
      </c>
      <c r="M72" s="19" t="str">
        <f aca="false">IF(AND(K72="OK",ISNUMBER(Календарь!$C$6)),IF(MIN(Календарь!$C$6-1,$L72)&lt;$E72,0,IF($F72="Разово",1,IF($F72="Еженедельно",INT((MIN(Календарь!$C$6-1,$L72)-$E72)/7)+1,(YEAR(MIN(Календарь!$C$6-1,$L72))-YEAR($E72))*12+MONTH(MIN(Календарь!$C$6-1,$L72))-MONTH($E72)+1-IF(DAY(MIN(Календарь!$C$6-1,$L72))&lt;MIN(DAY($E72),DAY(EOMONTH(MIN(Календарь!$C$6-1,$L72),0))),1,0)))),"")</f>
        <v/>
      </c>
      <c r="N72" s="21" t="str">
        <f aca="false">IF(OR(K72&lt;&gt;"OK",NOT(ISNUMBER(Календарь!$L$5))),"",MAX(0,IF(MIN(Календарь!$L$5,$L72)&lt;$E72,0,IF($F72="Разово",1,IF($F72="Еженедельно",INT((MIN(Календарь!$L$5,$L72)-$E72)/7)+1,(YEAR(MIN(Календарь!$L$5,$L72))-YEAR($E72))*12+MONTH(MIN(Календарь!$L$5,$L72))-MONTH($E72)+1-IF(DAY(MIN(Календарь!$L$5,$L72))&lt;MIN(DAY($E72),DAY(EOMONTH(MIN(Календарь!$L$5,$L72),0))),1,0))))-$M72)*$G72)</f>
        <v/>
      </c>
      <c r="O72" s="21" t="str">
        <f aca="false">IF(OR(K72&lt;&gt;"OK",NOT(ISNUMBER(Календарь!$C$32-1))),"",MAX(0,IF(MIN(Календарь!$C$32-1,$L72)&lt;$E72,0,IF($F72="Разово",1,IF($F72="Еженедельно",INT((MIN(Календарь!$C$32-1,$L72)-$E72)/7)+1,(YEAR(MIN(Календарь!$C$32-1,$L72))-YEAR($E72))*12+MONTH(MIN(Календарь!$C$32-1,$L72))-MONTH($E72)+1-IF(DAY(MIN(Календарь!$C$32-1,$L72))&lt;MIN(DAY($E72),DAY(EOMONTH(MIN(Календарь!$C$32-1,$L72),0))),1,0))))-$M72)*$G72)</f>
        <v/>
      </c>
      <c r="P72" s="21" t="str">
        <f aca="false">IF(OR(K72&lt;&gt;"OK",NOT(ISNUMBER(Календарь!C$33))),"",MAX(0,IF(MIN(Календарь!C$33,$L72)&lt;$E72,0,IF($F72="Разово",1,IF($F72="Еженедельно",INT((MIN(Календарь!C$33,$L72)-$E72)/7)+1,(YEAR(MIN(Календарь!C$33,$L72))-YEAR($E72))*12+MONTH(MIN(Календарь!C$33,$L72))-MONTH($E72)+1-IF(DAY(MIN(Календарь!C$33,$L72))&lt;MIN(DAY($E72),DAY(EOMONTH(MIN(Календарь!C$33,$L72),0))),1,0))))-$M72)*$G72)</f>
        <v/>
      </c>
      <c r="Q72" s="21" t="str">
        <f aca="false">IF(OR(K72&lt;&gt;"OK",NOT(ISNUMBER(Календарь!D$33))),"",MAX(0,IF(MIN(Календарь!D$33,$L72)&lt;$E72,0,IF($F72="Разово",1,IF($F72="Еженедельно",INT((MIN(Календарь!D$33,$L72)-$E72)/7)+1,(YEAR(MIN(Календарь!D$33,$L72))-YEAR($E72))*12+MONTH(MIN(Календарь!D$33,$L72))-MONTH($E72)+1-IF(DAY(MIN(Календарь!D$33,$L72))&lt;MIN(DAY($E72),DAY(EOMONTH(MIN(Календарь!D$33,$L72),0))),1,0))))-$M72)*$G72)</f>
        <v/>
      </c>
      <c r="R72" s="21" t="str">
        <f aca="false">IF(OR(K72&lt;&gt;"OK",NOT(ISNUMBER(Календарь!E$33))),"",MAX(0,IF(MIN(Календарь!E$33,$L72)&lt;$E72,0,IF($F72="Разово",1,IF($F72="Еженедельно",INT((MIN(Календарь!E$33,$L72)-$E72)/7)+1,(YEAR(MIN(Календарь!E$33,$L72))-YEAR($E72))*12+MONTH(MIN(Календарь!E$33,$L72))-MONTH($E72)+1-IF(DAY(MIN(Календарь!E$33,$L72))&lt;MIN(DAY($E72),DAY(EOMONTH(MIN(Календарь!E$33,$L72),0))),1,0))))-$M72)*$G72)</f>
        <v/>
      </c>
      <c r="S72" s="21" t="str">
        <f aca="false">IF(OR(K72&lt;&gt;"OK",NOT(ISNUMBER(Календарь!F$33))),"",MAX(0,IF(MIN(Календарь!F$33,$L72)&lt;$E72,0,IF($F72="Разово",1,IF($F72="Еженедельно",INT((MIN(Календарь!F$33,$L72)-$E72)/7)+1,(YEAR(MIN(Календарь!F$33,$L72))-YEAR($E72))*12+MONTH(MIN(Календарь!F$33,$L72))-MONTH($E72)+1-IF(DAY(MIN(Календарь!F$33,$L72))&lt;MIN(DAY($E72),DAY(EOMONTH(MIN(Календарь!F$33,$L72),0))),1,0))))-$M72)*$G72)</f>
        <v/>
      </c>
      <c r="T72" s="21" t="str">
        <f aca="false">IF(OR(K72&lt;&gt;"OK",NOT(ISNUMBER(Календарь!G$33))),"",MAX(0,IF(MIN(Календарь!G$33,$L72)&lt;$E72,0,IF($F72="Разово",1,IF($F72="Еженедельно",INT((MIN(Календарь!G$33,$L72)-$E72)/7)+1,(YEAR(MIN(Календарь!G$33,$L72))-YEAR($E72))*12+MONTH(MIN(Календарь!G$33,$L72))-MONTH($E72)+1-IF(DAY(MIN(Календарь!G$33,$L72))&lt;MIN(DAY($E72),DAY(EOMONTH(MIN(Календарь!G$33,$L72),0))),1,0))))-$M72)*$G72)</f>
        <v/>
      </c>
      <c r="U72" s="21" t="str">
        <f aca="false">IF(OR(K72&lt;&gt;"OK",NOT(ISNUMBER(Календарь!H$33))),"",MAX(0,IF(MIN(Календарь!H$33,$L72)&lt;$E72,0,IF($F72="Разово",1,IF($F72="Еженедельно",INT((MIN(Календарь!H$33,$L72)-$E72)/7)+1,(YEAR(MIN(Календарь!H$33,$L72))-YEAR($E72))*12+MONTH(MIN(Календарь!H$33,$L72))-MONTH($E72)+1-IF(DAY(MIN(Календарь!H$33,$L72))&lt;MIN(DAY($E72),DAY(EOMONTH(MIN(Календарь!H$33,$L72),0))),1,0))))-$M72)*$G72)</f>
        <v/>
      </c>
      <c r="V72" s="21" t="str">
        <f aca="false">IF(OR(K72&lt;&gt;"OK",NOT(ISNUMBER(Календарь!I$33))),"",MAX(0,IF(MIN(Календарь!I$33,$L72)&lt;$E72,0,IF($F72="Разово",1,IF($F72="Еженедельно",INT((MIN(Календарь!I$33,$L72)-$E72)/7)+1,(YEAR(MIN(Календарь!I$33,$L72))-YEAR($E72))*12+MONTH(MIN(Календарь!I$33,$L72))-MONTH($E72)+1-IF(DAY(MIN(Календарь!I$33,$L72))&lt;MIN(DAY($E72),DAY(EOMONTH(MIN(Календарь!I$33,$L72),0))),1,0))))-$M72)*$G72)</f>
        <v/>
      </c>
      <c r="W72" s="21" t="str">
        <f aca="false">IF(OR(K72&lt;&gt;"OK",NOT(ISNUMBER(Календарь!J$33))),"",MAX(0,IF(MIN(Календарь!J$33,$L72)&lt;$E72,0,IF($F72="Разово",1,IF($F72="Еженедельно",INT((MIN(Календарь!J$33,$L72)-$E72)/7)+1,(YEAR(MIN(Календарь!J$33,$L72))-YEAR($E72))*12+MONTH(MIN(Календарь!J$33,$L72))-MONTH($E72)+1-IF(DAY(MIN(Календарь!J$33,$L72))&lt;MIN(DAY($E72),DAY(EOMONTH(MIN(Календарь!J$33,$L72),0))),1,0))))-$M72)*$G72)</f>
        <v/>
      </c>
      <c r="X72" s="21" t="str">
        <f aca="false">IF(OR(K72&lt;&gt;"OK",NOT(ISNUMBER(Календарь!K$33))),"",MAX(0,IF(MIN(Календарь!K$33,$L72)&lt;$E72,0,IF($F72="Разово",1,IF($F72="Еженедельно",INT((MIN(Календарь!K$33,$L72)-$E72)/7)+1,(YEAR(MIN(Календарь!K$33,$L72))-YEAR($E72))*12+MONTH(MIN(Календарь!K$33,$L72))-MONTH($E72)+1-IF(DAY(MIN(Календарь!K$33,$L72))&lt;MIN(DAY($E72),DAY(EOMONTH(MIN(Календарь!K$33,$L72),0))),1,0))))-$M72)*$G72)</f>
        <v/>
      </c>
      <c r="Y72" s="21" t="str">
        <f aca="false">IF(OR(K72&lt;&gt;"OK",NOT(ISNUMBER(Календарь!L$33))),"",MAX(0,IF(MIN(Календарь!L$33,$L72)&lt;$E72,0,IF($F72="Разово",1,IF($F72="Еженедельно",INT((MIN(Календарь!L$33,$L72)-$E72)/7)+1,(YEAR(MIN(Календарь!L$33,$L72))-YEAR($E72))*12+MONTH(MIN(Календарь!L$33,$L72))-MONTH($E72)+1-IF(DAY(MIN(Календарь!L$33,$L72))&lt;MIN(DAY($E72),DAY(EOMONTH(MIN(Календарь!L$33,$L72),0))),1,0))))-$M72)*$G72)</f>
        <v/>
      </c>
      <c r="Z72" s="21" t="str">
        <f aca="false">IF(OR(K72&lt;&gt;"OK",NOT(ISNUMBER(Календарь!M$33))),"",MAX(0,IF(MIN(Календарь!M$33,$L72)&lt;$E72,0,IF($F72="Разово",1,IF($F72="Еженедельно",INT((MIN(Календарь!M$33,$L72)-$E72)/7)+1,(YEAR(MIN(Календарь!M$33,$L72))-YEAR($E72))*12+MONTH(MIN(Календарь!M$33,$L72))-MONTH($E72)+1-IF(DAY(MIN(Календарь!M$33,$L72))&lt;MIN(DAY($E72),DAY(EOMONTH(MIN(Календарь!M$33,$L72),0))),1,0))))-$M72)*$G72)</f>
        <v/>
      </c>
      <c r="AA72" s="21" t="str">
        <f aca="false">IF(OR(K72&lt;&gt;"OK",NOT(ISNUMBER(Календарь!N$33))),"",MAX(0,IF(MIN(Календарь!N$33,$L72)&lt;$E72,0,IF($F72="Разово",1,IF($F72="Еженедельно",INT((MIN(Календарь!N$33,$L72)-$E72)/7)+1,(YEAR(MIN(Календарь!N$33,$L72))-YEAR($E72))*12+MONTH(MIN(Календарь!N$33,$L72))-MONTH($E72)+1-IF(DAY(MIN(Календарь!N$33,$L72))&lt;MIN(DAY($E72),DAY(EOMONTH(MIN(Календарь!N$33,$L72),0))),1,0))))-$M72)*$G72)</f>
        <v/>
      </c>
    </row>
    <row r="73" customFormat="false" ht="22" hidden="false" customHeight="true" outlineLevel="0" collapsed="false">
      <c r="A73" s="6"/>
      <c r="B73" s="6"/>
      <c r="C73" s="6"/>
      <c r="D73" s="6"/>
      <c r="E73" s="5"/>
      <c r="F73" s="6"/>
      <c r="G73" s="7"/>
      <c r="H73" s="5"/>
      <c r="I73" s="6"/>
      <c r="J73" s="1"/>
      <c r="K73" s="19" t="str">
        <f aca="false">IF(COUNTA(A73:I73)=0,"",IF(OR(A73="",B73="",C73="",AND(D73&lt;&gt;"Приход",D73&lt;&gt;"Расход"),NOT(ISNUMBER(E73)),NOT(ISNUMBER(G73)),AND(F73&lt;&gt;"Разово",F73&lt;&gt;"Еженедельно",F73&lt;&gt;"Ежемесячно")),"Ошибка: поля или тип",IF(OR(E73&lt;&gt;INT(E73),E73&lt;36526,E73&gt;109574,G73&lt;0),"Ошибка: дата или сумма",IF(AND(H73&lt;&gt;"",NOT(ISNUMBER(H73))),"Ошибка: последний срок",IF(AND(ISNUMBER(H73),OR(H73&lt;E73,H73&lt;&gt;INT(H73))),"Ошибка: последний срок",IF(COUNTIFS($A$12:$A$111,A73)&lt;&gt;1,"Ошибка: повтор ID","OK"))))))</f>
        <v/>
      </c>
      <c r="L73" s="20" t="str">
        <f aca="false">IF(K73="OK",IF(H73="",DATE(2199,12,31),H73),"")</f>
        <v/>
      </c>
      <c r="M73" s="19" t="str">
        <f aca="false">IF(AND(K73="OK",ISNUMBER(Календарь!$C$6)),IF(MIN(Календарь!$C$6-1,$L73)&lt;$E73,0,IF($F73="Разово",1,IF($F73="Еженедельно",INT((MIN(Календарь!$C$6-1,$L73)-$E73)/7)+1,(YEAR(MIN(Календарь!$C$6-1,$L73))-YEAR($E73))*12+MONTH(MIN(Календарь!$C$6-1,$L73))-MONTH($E73)+1-IF(DAY(MIN(Календарь!$C$6-1,$L73))&lt;MIN(DAY($E73),DAY(EOMONTH(MIN(Календарь!$C$6-1,$L73),0))),1,0)))),"")</f>
        <v/>
      </c>
      <c r="N73" s="21" t="str">
        <f aca="false">IF(OR(K73&lt;&gt;"OK",NOT(ISNUMBER(Календарь!$L$5))),"",MAX(0,IF(MIN(Календарь!$L$5,$L73)&lt;$E73,0,IF($F73="Разово",1,IF($F73="Еженедельно",INT((MIN(Календарь!$L$5,$L73)-$E73)/7)+1,(YEAR(MIN(Календарь!$L$5,$L73))-YEAR($E73))*12+MONTH(MIN(Календарь!$L$5,$L73))-MONTH($E73)+1-IF(DAY(MIN(Календарь!$L$5,$L73))&lt;MIN(DAY($E73),DAY(EOMONTH(MIN(Календарь!$L$5,$L73),0))),1,0))))-$M73)*$G73)</f>
        <v/>
      </c>
      <c r="O73" s="21" t="str">
        <f aca="false">IF(OR(K73&lt;&gt;"OK",NOT(ISNUMBER(Календарь!$C$32-1))),"",MAX(0,IF(MIN(Календарь!$C$32-1,$L73)&lt;$E73,0,IF($F73="Разово",1,IF($F73="Еженедельно",INT((MIN(Календарь!$C$32-1,$L73)-$E73)/7)+1,(YEAR(MIN(Календарь!$C$32-1,$L73))-YEAR($E73))*12+MONTH(MIN(Календарь!$C$32-1,$L73))-MONTH($E73)+1-IF(DAY(MIN(Календарь!$C$32-1,$L73))&lt;MIN(DAY($E73),DAY(EOMONTH(MIN(Календарь!$C$32-1,$L73),0))),1,0))))-$M73)*$G73)</f>
        <v/>
      </c>
      <c r="P73" s="21" t="str">
        <f aca="false">IF(OR(K73&lt;&gt;"OK",NOT(ISNUMBER(Календарь!C$33))),"",MAX(0,IF(MIN(Календарь!C$33,$L73)&lt;$E73,0,IF($F73="Разово",1,IF($F73="Еженедельно",INT((MIN(Календарь!C$33,$L73)-$E73)/7)+1,(YEAR(MIN(Календарь!C$33,$L73))-YEAR($E73))*12+MONTH(MIN(Календарь!C$33,$L73))-MONTH($E73)+1-IF(DAY(MIN(Календарь!C$33,$L73))&lt;MIN(DAY($E73),DAY(EOMONTH(MIN(Календарь!C$33,$L73),0))),1,0))))-$M73)*$G73)</f>
        <v/>
      </c>
      <c r="Q73" s="21" t="str">
        <f aca="false">IF(OR(K73&lt;&gt;"OK",NOT(ISNUMBER(Календарь!D$33))),"",MAX(0,IF(MIN(Календарь!D$33,$L73)&lt;$E73,0,IF($F73="Разово",1,IF($F73="Еженедельно",INT((MIN(Календарь!D$33,$L73)-$E73)/7)+1,(YEAR(MIN(Календарь!D$33,$L73))-YEAR($E73))*12+MONTH(MIN(Календарь!D$33,$L73))-MONTH($E73)+1-IF(DAY(MIN(Календарь!D$33,$L73))&lt;MIN(DAY($E73),DAY(EOMONTH(MIN(Календарь!D$33,$L73),0))),1,0))))-$M73)*$G73)</f>
        <v/>
      </c>
      <c r="R73" s="21" t="str">
        <f aca="false">IF(OR(K73&lt;&gt;"OK",NOT(ISNUMBER(Календарь!E$33))),"",MAX(0,IF(MIN(Календарь!E$33,$L73)&lt;$E73,0,IF($F73="Разово",1,IF($F73="Еженедельно",INT((MIN(Календарь!E$33,$L73)-$E73)/7)+1,(YEAR(MIN(Календарь!E$33,$L73))-YEAR($E73))*12+MONTH(MIN(Календарь!E$33,$L73))-MONTH($E73)+1-IF(DAY(MIN(Календарь!E$33,$L73))&lt;MIN(DAY($E73),DAY(EOMONTH(MIN(Календарь!E$33,$L73),0))),1,0))))-$M73)*$G73)</f>
        <v/>
      </c>
      <c r="S73" s="21" t="str">
        <f aca="false">IF(OR(K73&lt;&gt;"OK",NOT(ISNUMBER(Календарь!F$33))),"",MAX(0,IF(MIN(Календарь!F$33,$L73)&lt;$E73,0,IF($F73="Разово",1,IF($F73="Еженедельно",INT((MIN(Календарь!F$33,$L73)-$E73)/7)+1,(YEAR(MIN(Календарь!F$33,$L73))-YEAR($E73))*12+MONTH(MIN(Календарь!F$33,$L73))-MONTH($E73)+1-IF(DAY(MIN(Календарь!F$33,$L73))&lt;MIN(DAY($E73),DAY(EOMONTH(MIN(Календарь!F$33,$L73),0))),1,0))))-$M73)*$G73)</f>
        <v/>
      </c>
      <c r="T73" s="21" t="str">
        <f aca="false">IF(OR(K73&lt;&gt;"OK",NOT(ISNUMBER(Календарь!G$33))),"",MAX(0,IF(MIN(Календарь!G$33,$L73)&lt;$E73,0,IF($F73="Разово",1,IF($F73="Еженедельно",INT((MIN(Календарь!G$33,$L73)-$E73)/7)+1,(YEAR(MIN(Календарь!G$33,$L73))-YEAR($E73))*12+MONTH(MIN(Календарь!G$33,$L73))-MONTH($E73)+1-IF(DAY(MIN(Календарь!G$33,$L73))&lt;MIN(DAY($E73),DAY(EOMONTH(MIN(Календарь!G$33,$L73),0))),1,0))))-$M73)*$G73)</f>
        <v/>
      </c>
      <c r="U73" s="21" t="str">
        <f aca="false">IF(OR(K73&lt;&gt;"OK",NOT(ISNUMBER(Календарь!H$33))),"",MAX(0,IF(MIN(Календарь!H$33,$L73)&lt;$E73,0,IF($F73="Разово",1,IF($F73="Еженедельно",INT((MIN(Календарь!H$33,$L73)-$E73)/7)+1,(YEAR(MIN(Календарь!H$33,$L73))-YEAR($E73))*12+MONTH(MIN(Календарь!H$33,$L73))-MONTH($E73)+1-IF(DAY(MIN(Календарь!H$33,$L73))&lt;MIN(DAY($E73),DAY(EOMONTH(MIN(Календарь!H$33,$L73),0))),1,0))))-$M73)*$G73)</f>
        <v/>
      </c>
      <c r="V73" s="21" t="str">
        <f aca="false">IF(OR(K73&lt;&gt;"OK",NOT(ISNUMBER(Календарь!I$33))),"",MAX(0,IF(MIN(Календарь!I$33,$L73)&lt;$E73,0,IF($F73="Разово",1,IF($F73="Еженедельно",INT((MIN(Календарь!I$33,$L73)-$E73)/7)+1,(YEAR(MIN(Календарь!I$33,$L73))-YEAR($E73))*12+MONTH(MIN(Календарь!I$33,$L73))-MONTH($E73)+1-IF(DAY(MIN(Календарь!I$33,$L73))&lt;MIN(DAY($E73),DAY(EOMONTH(MIN(Календарь!I$33,$L73),0))),1,0))))-$M73)*$G73)</f>
        <v/>
      </c>
      <c r="W73" s="21" t="str">
        <f aca="false">IF(OR(K73&lt;&gt;"OK",NOT(ISNUMBER(Календарь!J$33))),"",MAX(0,IF(MIN(Календарь!J$33,$L73)&lt;$E73,0,IF($F73="Разово",1,IF($F73="Еженедельно",INT((MIN(Календарь!J$33,$L73)-$E73)/7)+1,(YEAR(MIN(Календарь!J$33,$L73))-YEAR($E73))*12+MONTH(MIN(Календарь!J$33,$L73))-MONTH($E73)+1-IF(DAY(MIN(Календарь!J$33,$L73))&lt;MIN(DAY($E73),DAY(EOMONTH(MIN(Календарь!J$33,$L73),0))),1,0))))-$M73)*$G73)</f>
        <v/>
      </c>
      <c r="X73" s="21" t="str">
        <f aca="false">IF(OR(K73&lt;&gt;"OK",NOT(ISNUMBER(Календарь!K$33))),"",MAX(0,IF(MIN(Календарь!K$33,$L73)&lt;$E73,0,IF($F73="Разово",1,IF($F73="Еженедельно",INT((MIN(Календарь!K$33,$L73)-$E73)/7)+1,(YEAR(MIN(Календарь!K$33,$L73))-YEAR($E73))*12+MONTH(MIN(Календарь!K$33,$L73))-MONTH($E73)+1-IF(DAY(MIN(Календарь!K$33,$L73))&lt;MIN(DAY($E73),DAY(EOMONTH(MIN(Календарь!K$33,$L73),0))),1,0))))-$M73)*$G73)</f>
        <v/>
      </c>
      <c r="Y73" s="21" t="str">
        <f aca="false">IF(OR(K73&lt;&gt;"OK",NOT(ISNUMBER(Календарь!L$33))),"",MAX(0,IF(MIN(Календарь!L$33,$L73)&lt;$E73,0,IF($F73="Разово",1,IF($F73="Еженедельно",INT((MIN(Календарь!L$33,$L73)-$E73)/7)+1,(YEAR(MIN(Календарь!L$33,$L73))-YEAR($E73))*12+MONTH(MIN(Календарь!L$33,$L73))-MONTH($E73)+1-IF(DAY(MIN(Календарь!L$33,$L73))&lt;MIN(DAY($E73),DAY(EOMONTH(MIN(Календарь!L$33,$L73),0))),1,0))))-$M73)*$G73)</f>
        <v/>
      </c>
      <c r="Z73" s="21" t="str">
        <f aca="false">IF(OR(K73&lt;&gt;"OK",NOT(ISNUMBER(Календарь!M$33))),"",MAX(0,IF(MIN(Календарь!M$33,$L73)&lt;$E73,0,IF($F73="Разово",1,IF($F73="Еженедельно",INT((MIN(Календарь!M$33,$L73)-$E73)/7)+1,(YEAR(MIN(Календарь!M$33,$L73))-YEAR($E73))*12+MONTH(MIN(Календарь!M$33,$L73))-MONTH($E73)+1-IF(DAY(MIN(Календарь!M$33,$L73))&lt;MIN(DAY($E73),DAY(EOMONTH(MIN(Календарь!M$33,$L73),0))),1,0))))-$M73)*$G73)</f>
        <v/>
      </c>
      <c r="AA73" s="21" t="str">
        <f aca="false">IF(OR(K73&lt;&gt;"OK",NOT(ISNUMBER(Календарь!N$33))),"",MAX(0,IF(MIN(Календарь!N$33,$L73)&lt;$E73,0,IF($F73="Разово",1,IF($F73="Еженедельно",INT((MIN(Календарь!N$33,$L73)-$E73)/7)+1,(YEAR(MIN(Календарь!N$33,$L73))-YEAR($E73))*12+MONTH(MIN(Календарь!N$33,$L73))-MONTH($E73)+1-IF(DAY(MIN(Календарь!N$33,$L73))&lt;MIN(DAY($E73),DAY(EOMONTH(MIN(Календарь!N$33,$L73),0))),1,0))))-$M73)*$G73)</f>
        <v/>
      </c>
    </row>
    <row r="74" customFormat="false" ht="22" hidden="false" customHeight="true" outlineLevel="0" collapsed="false">
      <c r="A74" s="6"/>
      <c r="B74" s="6"/>
      <c r="C74" s="6"/>
      <c r="D74" s="6"/>
      <c r="E74" s="5"/>
      <c r="F74" s="6"/>
      <c r="G74" s="7"/>
      <c r="H74" s="5"/>
      <c r="I74" s="6"/>
      <c r="J74" s="1"/>
      <c r="K74" s="19" t="str">
        <f aca="false">IF(COUNTA(A74:I74)=0,"",IF(OR(A74="",B74="",C74="",AND(D74&lt;&gt;"Приход",D74&lt;&gt;"Расход"),NOT(ISNUMBER(E74)),NOT(ISNUMBER(G74)),AND(F74&lt;&gt;"Разово",F74&lt;&gt;"Еженедельно",F74&lt;&gt;"Ежемесячно")),"Ошибка: поля или тип",IF(OR(E74&lt;&gt;INT(E74),E74&lt;36526,E74&gt;109574,G74&lt;0),"Ошибка: дата или сумма",IF(AND(H74&lt;&gt;"",NOT(ISNUMBER(H74))),"Ошибка: последний срок",IF(AND(ISNUMBER(H74),OR(H74&lt;E74,H74&lt;&gt;INT(H74))),"Ошибка: последний срок",IF(COUNTIFS($A$12:$A$111,A74)&lt;&gt;1,"Ошибка: повтор ID","OK"))))))</f>
        <v/>
      </c>
      <c r="L74" s="20" t="str">
        <f aca="false">IF(K74="OK",IF(H74="",DATE(2199,12,31),H74),"")</f>
        <v/>
      </c>
      <c r="M74" s="19" t="str">
        <f aca="false">IF(AND(K74="OK",ISNUMBER(Календарь!$C$6)),IF(MIN(Календарь!$C$6-1,$L74)&lt;$E74,0,IF($F74="Разово",1,IF($F74="Еженедельно",INT((MIN(Календарь!$C$6-1,$L74)-$E74)/7)+1,(YEAR(MIN(Календарь!$C$6-1,$L74))-YEAR($E74))*12+MONTH(MIN(Календарь!$C$6-1,$L74))-MONTH($E74)+1-IF(DAY(MIN(Календарь!$C$6-1,$L74))&lt;MIN(DAY($E74),DAY(EOMONTH(MIN(Календарь!$C$6-1,$L74),0))),1,0)))),"")</f>
        <v/>
      </c>
      <c r="N74" s="21" t="str">
        <f aca="false">IF(OR(K74&lt;&gt;"OK",NOT(ISNUMBER(Календарь!$L$5))),"",MAX(0,IF(MIN(Календарь!$L$5,$L74)&lt;$E74,0,IF($F74="Разово",1,IF($F74="Еженедельно",INT((MIN(Календарь!$L$5,$L74)-$E74)/7)+1,(YEAR(MIN(Календарь!$L$5,$L74))-YEAR($E74))*12+MONTH(MIN(Календарь!$L$5,$L74))-MONTH($E74)+1-IF(DAY(MIN(Календарь!$L$5,$L74))&lt;MIN(DAY($E74),DAY(EOMONTH(MIN(Календарь!$L$5,$L74),0))),1,0))))-$M74)*$G74)</f>
        <v/>
      </c>
      <c r="O74" s="21" t="str">
        <f aca="false">IF(OR(K74&lt;&gt;"OK",NOT(ISNUMBER(Календарь!$C$32-1))),"",MAX(0,IF(MIN(Календарь!$C$32-1,$L74)&lt;$E74,0,IF($F74="Разово",1,IF($F74="Еженедельно",INT((MIN(Календарь!$C$32-1,$L74)-$E74)/7)+1,(YEAR(MIN(Календарь!$C$32-1,$L74))-YEAR($E74))*12+MONTH(MIN(Календарь!$C$32-1,$L74))-MONTH($E74)+1-IF(DAY(MIN(Календарь!$C$32-1,$L74))&lt;MIN(DAY($E74),DAY(EOMONTH(MIN(Календарь!$C$32-1,$L74),0))),1,0))))-$M74)*$G74)</f>
        <v/>
      </c>
      <c r="P74" s="21" t="str">
        <f aca="false">IF(OR(K74&lt;&gt;"OK",NOT(ISNUMBER(Календарь!C$33))),"",MAX(0,IF(MIN(Календарь!C$33,$L74)&lt;$E74,0,IF($F74="Разово",1,IF($F74="Еженедельно",INT((MIN(Календарь!C$33,$L74)-$E74)/7)+1,(YEAR(MIN(Календарь!C$33,$L74))-YEAR($E74))*12+MONTH(MIN(Календарь!C$33,$L74))-MONTH($E74)+1-IF(DAY(MIN(Календарь!C$33,$L74))&lt;MIN(DAY($E74),DAY(EOMONTH(MIN(Календарь!C$33,$L74),0))),1,0))))-$M74)*$G74)</f>
        <v/>
      </c>
      <c r="Q74" s="21" t="str">
        <f aca="false">IF(OR(K74&lt;&gt;"OK",NOT(ISNUMBER(Календарь!D$33))),"",MAX(0,IF(MIN(Календарь!D$33,$L74)&lt;$E74,0,IF($F74="Разово",1,IF($F74="Еженедельно",INT((MIN(Календарь!D$33,$L74)-$E74)/7)+1,(YEAR(MIN(Календарь!D$33,$L74))-YEAR($E74))*12+MONTH(MIN(Календарь!D$33,$L74))-MONTH($E74)+1-IF(DAY(MIN(Календарь!D$33,$L74))&lt;MIN(DAY($E74),DAY(EOMONTH(MIN(Календарь!D$33,$L74),0))),1,0))))-$M74)*$G74)</f>
        <v/>
      </c>
      <c r="R74" s="21" t="str">
        <f aca="false">IF(OR(K74&lt;&gt;"OK",NOT(ISNUMBER(Календарь!E$33))),"",MAX(0,IF(MIN(Календарь!E$33,$L74)&lt;$E74,0,IF($F74="Разово",1,IF($F74="Еженедельно",INT((MIN(Календарь!E$33,$L74)-$E74)/7)+1,(YEAR(MIN(Календарь!E$33,$L74))-YEAR($E74))*12+MONTH(MIN(Календарь!E$33,$L74))-MONTH($E74)+1-IF(DAY(MIN(Календарь!E$33,$L74))&lt;MIN(DAY($E74),DAY(EOMONTH(MIN(Календарь!E$33,$L74),0))),1,0))))-$M74)*$G74)</f>
        <v/>
      </c>
      <c r="S74" s="21" t="str">
        <f aca="false">IF(OR(K74&lt;&gt;"OK",NOT(ISNUMBER(Календарь!F$33))),"",MAX(0,IF(MIN(Календарь!F$33,$L74)&lt;$E74,0,IF($F74="Разово",1,IF($F74="Еженедельно",INT((MIN(Календарь!F$33,$L74)-$E74)/7)+1,(YEAR(MIN(Календарь!F$33,$L74))-YEAR($E74))*12+MONTH(MIN(Календарь!F$33,$L74))-MONTH($E74)+1-IF(DAY(MIN(Календарь!F$33,$L74))&lt;MIN(DAY($E74),DAY(EOMONTH(MIN(Календарь!F$33,$L74),0))),1,0))))-$M74)*$G74)</f>
        <v/>
      </c>
      <c r="T74" s="21" t="str">
        <f aca="false">IF(OR(K74&lt;&gt;"OK",NOT(ISNUMBER(Календарь!G$33))),"",MAX(0,IF(MIN(Календарь!G$33,$L74)&lt;$E74,0,IF($F74="Разово",1,IF($F74="Еженедельно",INT((MIN(Календарь!G$33,$L74)-$E74)/7)+1,(YEAR(MIN(Календарь!G$33,$L74))-YEAR($E74))*12+MONTH(MIN(Календарь!G$33,$L74))-MONTH($E74)+1-IF(DAY(MIN(Календарь!G$33,$L74))&lt;MIN(DAY($E74),DAY(EOMONTH(MIN(Календарь!G$33,$L74),0))),1,0))))-$M74)*$G74)</f>
        <v/>
      </c>
      <c r="U74" s="21" t="str">
        <f aca="false">IF(OR(K74&lt;&gt;"OK",NOT(ISNUMBER(Календарь!H$33))),"",MAX(0,IF(MIN(Календарь!H$33,$L74)&lt;$E74,0,IF($F74="Разово",1,IF($F74="Еженедельно",INT((MIN(Календарь!H$33,$L74)-$E74)/7)+1,(YEAR(MIN(Календарь!H$33,$L74))-YEAR($E74))*12+MONTH(MIN(Календарь!H$33,$L74))-MONTH($E74)+1-IF(DAY(MIN(Календарь!H$33,$L74))&lt;MIN(DAY($E74),DAY(EOMONTH(MIN(Календарь!H$33,$L74),0))),1,0))))-$M74)*$G74)</f>
        <v/>
      </c>
      <c r="V74" s="21" t="str">
        <f aca="false">IF(OR(K74&lt;&gt;"OK",NOT(ISNUMBER(Календарь!I$33))),"",MAX(0,IF(MIN(Календарь!I$33,$L74)&lt;$E74,0,IF($F74="Разово",1,IF($F74="Еженедельно",INT((MIN(Календарь!I$33,$L74)-$E74)/7)+1,(YEAR(MIN(Календарь!I$33,$L74))-YEAR($E74))*12+MONTH(MIN(Календарь!I$33,$L74))-MONTH($E74)+1-IF(DAY(MIN(Календарь!I$33,$L74))&lt;MIN(DAY($E74),DAY(EOMONTH(MIN(Календарь!I$33,$L74),0))),1,0))))-$M74)*$G74)</f>
        <v/>
      </c>
      <c r="W74" s="21" t="str">
        <f aca="false">IF(OR(K74&lt;&gt;"OK",NOT(ISNUMBER(Календарь!J$33))),"",MAX(0,IF(MIN(Календарь!J$33,$L74)&lt;$E74,0,IF($F74="Разово",1,IF($F74="Еженедельно",INT((MIN(Календарь!J$33,$L74)-$E74)/7)+1,(YEAR(MIN(Календарь!J$33,$L74))-YEAR($E74))*12+MONTH(MIN(Календарь!J$33,$L74))-MONTH($E74)+1-IF(DAY(MIN(Календарь!J$33,$L74))&lt;MIN(DAY($E74),DAY(EOMONTH(MIN(Календарь!J$33,$L74),0))),1,0))))-$M74)*$G74)</f>
        <v/>
      </c>
      <c r="X74" s="21" t="str">
        <f aca="false">IF(OR(K74&lt;&gt;"OK",NOT(ISNUMBER(Календарь!K$33))),"",MAX(0,IF(MIN(Календарь!K$33,$L74)&lt;$E74,0,IF($F74="Разово",1,IF($F74="Еженедельно",INT((MIN(Календарь!K$33,$L74)-$E74)/7)+1,(YEAR(MIN(Календарь!K$33,$L74))-YEAR($E74))*12+MONTH(MIN(Календарь!K$33,$L74))-MONTH($E74)+1-IF(DAY(MIN(Календарь!K$33,$L74))&lt;MIN(DAY($E74),DAY(EOMONTH(MIN(Календарь!K$33,$L74),0))),1,0))))-$M74)*$G74)</f>
        <v/>
      </c>
      <c r="Y74" s="21" t="str">
        <f aca="false">IF(OR(K74&lt;&gt;"OK",NOT(ISNUMBER(Календарь!L$33))),"",MAX(0,IF(MIN(Календарь!L$33,$L74)&lt;$E74,0,IF($F74="Разово",1,IF($F74="Еженедельно",INT((MIN(Календарь!L$33,$L74)-$E74)/7)+1,(YEAR(MIN(Календарь!L$33,$L74))-YEAR($E74))*12+MONTH(MIN(Календарь!L$33,$L74))-MONTH($E74)+1-IF(DAY(MIN(Календарь!L$33,$L74))&lt;MIN(DAY($E74),DAY(EOMONTH(MIN(Календарь!L$33,$L74),0))),1,0))))-$M74)*$G74)</f>
        <v/>
      </c>
      <c r="Z74" s="21" t="str">
        <f aca="false">IF(OR(K74&lt;&gt;"OK",NOT(ISNUMBER(Календарь!M$33))),"",MAX(0,IF(MIN(Календарь!M$33,$L74)&lt;$E74,0,IF($F74="Разово",1,IF($F74="Еженедельно",INT((MIN(Календарь!M$33,$L74)-$E74)/7)+1,(YEAR(MIN(Календарь!M$33,$L74))-YEAR($E74))*12+MONTH(MIN(Календарь!M$33,$L74))-MONTH($E74)+1-IF(DAY(MIN(Календарь!M$33,$L74))&lt;MIN(DAY($E74),DAY(EOMONTH(MIN(Календарь!M$33,$L74),0))),1,0))))-$M74)*$G74)</f>
        <v/>
      </c>
      <c r="AA74" s="21" t="str">
        <f aca="false">IF(OR(K74&lt;&gt;"OK",NOT(ISNUMBER(Календарь!N$33))),"",MAX(0,IF(MIN(Календарь!N$33,$L74)&lt;$E74,0,IF($F74="Разово",1,IF($F74="Еженедельно",INT((MIN(Календарь!N$33,$L74)-$E74)/7)+1,(YEAR(MIN(Календарь!N$33,$L74))-YEAR($E74))*12+MONTH(MIN(Календарь!N$33,$L74))-MONTH($E74)+1-IF(DAY(MIN(Календарь!N$33,$L74))&lt;MIN(DAY($E74),DAY(EOMONTH(MIN(Календарь!N$33,$L74),0))),1,0))))-$M74)*$G74)</f>
        <v/>
      </c>
    </row>
    <row r="75" customFormat="false" ht="22" hidden="false" customHeight="true" outlineLevel="0" collapsed="false">
      <c r="A75" s="6"/>
      <c r="B75" s="6"/>
      <c r="C75" s="6"/>
      <c r="D75" s="6"/>
      <c r="E75" s="5"/>
      <c r="F75" s="6"/>
      <c r="G75" s="7"/>
      <c r="H75" s="5"/>
      <c r="I75" s="6"/>
      <c r="J75" s="1"/>
      <c r="K75" s="19" t="str">
        <f aca="false">IF(COUNTA(A75:I75)=0,"",IF(OR(A75="",B75="",C75="",AND(D75&lt;&gt;"Приход",D75&lt;&gt;"Расход"),NOT(ISNUMBER(E75)),NOT(ISNUMBER(G75)),AND(F75&lt;&gt;"Разово",F75&lt;&gt;"Еженедельно",F75&lt;&gt;"Ежемесячно")),"Ошибка: поля или тип",IF(OR(E75&lt;&gt;INT(E75),E75&lt;36526,E75&gt;109574,G75&lt;0),"Ошибка: дата или сумма",IF(AND(H75&lt;&gt;"",NOT(ISNUMBER(H75))),"Ошибка: последний срок",IF(AND(ISNUMBER(H75),OR(H75&lt;E75,H75&lt;&gt;INT(H75))),"Ошибка: последний срок",IF(COUNTIFS($A$12:$A$111,A75)&lt;&gt;1,"Ошибка: повтор ID","OK"))))))</f>
        <v/>
      </c>
      <c r="L75" s="20" t="str">
        <f aca="false">IF(K75="OK",IF(H75="",DATE(2199,12,31),H75),"")</f>
        <v/>
      </c>
      <c r="M75" s="19" t="str">
        <f aca="false">IF(AND(K75="OK",ISNUMBER(Календарь!$C$6)),IF(MIN(Календарь!$C$6-1,$L75)&lt;$E75,0,IF($F75="Разово",1,IF($F75="Еженедельно",INT((MIN(Календарь!$C$6-1,$L75)-$E75)/7)+1,(YEAR(MIN(Календарь!$C$6-1,$L75))-YEAR($E75))*12+MONTH(MIN(Календарь!$C$6-1,$L75))-MONTH($E75)+1-IF(DAY(MIN(Календарь!$C$6-1,$L75))&lt;MIN(DAY($E75),DAY(EOMONTH(MIN(Календарь!$C$6-1,$L75),0))),1,0)))),"")</f>
        <v/>
      </c>
      <c r="N75" s="21" t="str">
        <f aca="false">IF(OR(K75&lt;&gt;"OK",NOT(ISNUMBER(Календарь!$L$5))),"",MAX(0,IF(MIN(Календарь!$L$5,$L75)&lt;$E75,0,IF($F75="Разово",1,IF($F75="Еженедельно",INT((MIN(Календарь!$L$5,$L75)-$E75)/7)+1,(YEAR(MIN(Календарь!$L$5,$L75))-YEAR($E75))*12+MONTH(MIN(Календарь!$L$5,$L75))-MONTH($E75)+1-IF(DAY(MIN(Календарь!$L$5,$L75))&lt;MIN(DAY($E75),DAY(EOMONTH(MIN(Календарь!$L$5,$L75),0))),1,0))))-$M75)*$G75)</f>
        <v/>
      </c>
      <c r="O75" s="21" t="str">
        <f aca="false">IF(OR(K75&lt;&gt;"OK",NOT(ISNUMBER(Календарь!$C$32-1))),"",MAX(0,IF(MIN(Календарь!$C$32-1,$L75)&lt;$E75,0,IF($F75="Разово",1,IF($F75="Еженедельно",INT((MIN(Календарь!$C$32-1,$L75)-$E75)/7)+1,(YEAR(MIN(Календарь!$C$32-1,$L75))-YEAR($E75))*12+MONTH(MIN(Календарь!$C$32-1,$L75))-MONTH($E75)+1-IF(DAY(MIN(Календарь!$C$32-1,$L75))&lt;MIN(DAY($E75),DAY(EOMONTH(MIN(Календарь!$C$32-1,$L75),0))),1,0))))-$M75)*$G75)</f>
        <v/>
      </c>
      <c r="P75" s="21" t="str">
        <f aca="false">IF(OR(K75&lt;&gt;"OK",NOT(ISNUMBER(Календарь!C$33))),"",MAX(0,IF(MIN(Календарь!C$33,$L75)&lt;$E75,0,IF($F75="Разово",1,IF($F75="Еженедельно",INT((MIN(Календарь!C$33,$L75)-$E75)/7)+1,(YEAR(MIN(Календарь!C$33,$L75))-YEAR($E75))*12+MONTH(MIN(Календарь!C$33,$L75))-MONTH($E75)+1-IF(DAY(MIN(Календарь!C$33,$L75))&lt;MIN(DAY($E75),DAY(EOMONTH(MIN(Календарь!C$33,$L75),0))),1,0))))-$M75)*$G75)</f>
        <v/>
      </c>
      <c r="Q75" s="21" t="str">
        <f aca="false">IF(OR(K75&lt;&gt;"OK",NOT(ISNUMBER(Календарь!D$33))),"",MAX(0,IF(MIN(Календарь!D$33,$L75)&lt;$E75,0,IF($F75="Разово",1,IF($F75="Еженедельно",INT((MIN(Календарь!D$33,$L75)-$E75)/7)+1,(YEAR(MIN(Календарь!D$33,$L75))-YEAR($E75))*12+MONTH(MIN(Календарь!D$33,$L75))-MONTH($E75)+1-IF(DAY(MIN(Календарь!D$33,$L75))&lt;MIN(DAY($E75),DAY(EOMONTH(MIN(Календарь!D$33,$L75),0))),1,0))))-$M75)*$G75)</f>
        <v/>
      </c>
      <c r="R75" s="21" t="str">
        <f aca="false">IF(OR(K75&lt;&gt;"OK",NOT(ISNUMBER(Календарь!E$33))),"",MAX(0,IF(MIN(Календарь!E$33,$L75)&lt;$E75,0,IF($F75="Разово",1,IF($F75="Еженедельно",INT((MIN(Календарь!E$33,$L75)-$E75)/7)+1,(YEAR(MIN(Календарь!E$33,$L75))-YEAR($E75))*12+MONTH(MIN(Календарь!E$33,$L75))-MONTH($E75)+1-IF(DAY(MIN(Календарь!E$33,$L75))&lt;MIN(DAY($E75),DAY(EOMONTH(MIN(Календарь!E$33,$L75),0))),1,0))))-$M75)*$G75)</f>
        <v/>
      </c>
      <c r="S75" s="21" t="str">
        <f aca="false">IF(OR(K75&lt;&gt;"OK",NOT(ISNUMBER(Календарь!F$33))),"",MAX(0,IF(MIN(Календарь!F$33,$L75)&lt;$E75,0,IF($F75="Разово",1,IF($F75="Еженедельно",INT((MIN(Календарь!F$33,$L75)-$E75)/7)+1,(YEAR(MIN(Календарь!F$33,$L75))-YEAR($E75))*12+MONTH(MIN(Календарь!F$33,$L75))-MONTH($E75)+1-IF(DAY(MIN(Календарь!F$33,$L75))&lt;MIN(DAY($E75),DAY(EOMONTH(MIN(Календарь!F$33,$L75),0))),1,0))))-$M75)*$G75)</f>
        <v/>
      </c>
      <c r="T75" s="21" t="str">
        <f aca="false">IF(OR(K75&lt;&gt;"OK",NOT(ISNUMBER(Календарь!G$33))),"",MAX(0,IF(MIN(Календарь!G$33,$L75)&lt;$E75,0,IF($F75="Разово",1,IF($F75="Еженедельно",INT((MIN(Календарь!G$33,$L75)-$E75)/7)+1,(YEAR(MIN(Календарь!G$33,$L75))-YEAR($E75))*12+MONTH(MIN(Календарь!G$33,$L75))-MONTH($E75)+1-IF(DAY(MIN(Календарь!G$33,$L75))&lt;MIN(DAY($E75),DAY(EOMONTH(MIN(Календарь!G$33,$L75),0))),1,0))))-$M75)*$G75)</f>
        <v/>
      </c>
      <c r="U75" s="21" t="str">
        <f aca="false">IF(OR(K75&lt;&gt;"OK",NOT(ISNUMBER(Календарь!H$33))),"",MAX(0,IF(MIN(Календарь!H$33,$L75)&lt;$E75,0,IF($F75="Разово",1,IF($F75="Еженедельно",INT((MIN(Календарь!H$33,$L75)-$E75)/7)+1,(YEAR(MIN(Календарь!H$33,$L75))-YEAR($E75))*12+MONTH(MIN(Календарь!H$33,$L75))-MONTH($E75)+1-IF(DAY(MIN(Календарь!H$33,$L75))&lt;MIN(DAY($E75),DAY(EOMONTH(MIN(Календарь!H$33,$L75),0))),1,0))))-$M75)*$G75)</f>
        <v/>
      </c>
      <c r="V75" s="21" t="str">
        <f aca="false">IF(OR(K75&lt;&gt;"OK",NOT(ISNUMBER(Календарь!I$33))),"",MAX(0,IF(MIN(Календарь!I$33,$L75)&lt;$E75,0,IF($F75="Разово",1,IF($F75="Еженедельно",INT((MIN(Календарь!I$33,$L75)-$E75)/7)+1,(YEAR(MIN(Календарь!I$33,$L75))-YEAR($E75))*12+MONTH(MIN(Календарь!I$33,$L75))-MONTH($E75)+1-IF(DAY(MIN(Календарь!I$33,$L75))&lt;MIN(DAY($E75),DAY(EOMONTH(MIN(Календарь!I$33,$L75),0))),1,0))))-$M75)*$G75)</f>
        <v/>
      </c>
      <c r="W75" s="21" t="str">
        <f aca="false">IF(OR(K75&lt;&gt;"OK",NOT(ISNUMBER(Календарь!J$33))),"",MAX(0,IF(MIN(Календарь!J$33,$L75)&lt;$E75,0,IF($F75="Разово",1,IF($F75="Еженедельно",INT((MIN(Календарь!J$33,$L75)-$E75)/7)+1,(YEAR(MIN(Календарь!J$33,$L75))-YEAR($E75))*12+MONTH(MIN(Календарь!J$33,$L75))-MONTH($E75)+1-IF(DAY(MIN(Календарь!J$33,$L75))&lt;MIN(DAY($E75),DAY(EOMONTH(MIN(Календарь!J$33,$L75),0))),1,0))))-$M75)*$G75)</f>
        <v/>
      </c>
      <c r="X75" s="21" t="str">
        <f aca="false">IF(OR(K75&lt;&gt;"OK",NOT(ISNUMBER(Календарь!K$33))),"",MAX(0,IF(MIN(Календарь!K$33,$L75)&lt;$E75,0,IF($F75="Разово",1,IF($F75="Еженедельно",INT((MIN(Календарь!K$33,$L75)-$E75)/7)+1,(YEAR(MIN(Календарь!K$33,$L75))-YEAR($E75))*12+MONTH(MIN(Календарь!K$33,$L75))-MONTH($E75)+1-IF(DAY(MIN(Календарь!K$33,$L75))&lt;MIN(DAY($E75),DAY(EOMONTH(MIN(Календарь!K$33,$L75),0))),1,0))))-$M75)*$G75)</f>
        <v/>
      </c>
      <c r="Y75" s="21" t="str">
        <f aca="false">IF(OR(K75&lt;&gt;"OK",NOT(ISNUMBER(Календарь!L$33))),"",MAX(0,IF(MIN(Календарь!L$33,$L75)&lt;$E75,0,IF($F75="Разово",1,IF($F75="Еженедельно",INT((MIN(Календарь!L$33,$L75)-$E75)/7)+1,(YEAR(MIN(Календарь!L$33,$L75))-YEAR($E75))*12+MONTH(MIN(Календарь!L$33,$L75))-MONTH($E75)+1-IF(DAY(MIN(Календарь!L$33,$L75))&lt;MIN(DAY($E75),DAY(EOMONTH(MIN(Календарь!L$33,$L75),0))),1,0))))-$M75)*$G75)</f>
        <v/>
      </c>
      <c r="Z75" s="21" t="str">
        <f aca="false">IF(OR(K75&lt;&gt;"OK",NOT(ISNUMBER(Календарь!M$33))),"",MAX(0,IF(MIN(Календарь!M$33,$L75)&lt;$E75,0,IF($F75="Разово",1,IF($F75="Еженедельно",INT((MIN(Календарь!M$33,$L75)-$E75)/7)+1,(YEAR(MIN(Календарь!M$33,$L75))-YEAR($E75))*12+MONTH(MIN(Календарь!M$33,$L75))-MONTH($E75)+1-IF(DAY(MIN(Календарь!M$33,$L75))&lt;MIN(DAY($E75),DAY(EOMONTH(MIN(Календарь!M$33,$L75),0))),1,0))))-$M75)*$G75)</f>
        <v/>
      </c>
      <c r="AA75" s="21" t="str">
        <f aca="false">IF(OR(K75&lt;&gt;"OK",NOT(ISNUMBER(Календарь!N$33))),"",MAX(0,IF(MIN(Календарь!N$33,$L75)&lt;$E75,0,IF($F75="Разово",1,IF($F75="Еженедельно",INT((MIN(Календарь!N$33,$L75)-$E75)/7)+1,(YEAR(MIN(Календарь!N$33,$L75))-YEAR($E75))*12+MONTH(MIN(Календарь!N$33,$L75))-MONTH($E75)+1-IF(DAY(MIN(Календарь!N$33,$L75))&lt;MIN(DAY($E75),DAY(EOMONTH(MIN(Календарь!N$33,$L75),0))),1,0))))-$M75)*$G75)</f>
        <v/>
      </c>
    </row>
    <row r="76" customFormat="false" ht="22" hidden="false" customHeight="true" outlineLevel="0" collapsed="false">
      <c r="A76" s="6"/>
      <c r="B76" s="6"/>
      <c r="C76" s="6"/>
      <c r="D76" s="6"/>
      <c r="E76" s="5"/>
      <c r="F76" s="6"/>
      <c r="G76" s="7"/>
      <c r="H76" s="5"/>
      <c r="I76" s="6"/>
      <c r="J76" s="1"/>
      <c r="K76" s="19" t="str">
        <f aca="false">IF(COUNTA(A76:I76)=0,"",IF(OR(A76="",B76="",C76="",AND(D76&lt;&gt;"Приход",D76&lt;&gt;"Расход"),NOT(ISNUMBER(E76)),NOT(ISNUMBER(G76)),AND(F76&lt;&gt;"Разово",F76&lt;&gt;"Еженедельно",F76&lt;&gt;"Ежемесячно")),"Ошибка: поля или тип",IF(OR(E76&lt;&gt;INT(E76),E76&lt;36526,E76&gt;109574,G76&lt;0),"Ошибка: дата или сумма",IF(AND(H76&lt;&gt;"",NOT(ISNUMBER(H76))),"Ошибка: последний срок",IF(AND(ISNUMBER(H76),OR(H76&lt;E76,H76&lt;&gt;INT(H76))),"Ошибка: последний срок",IF(COUNTIFS($A$12:$A$111,A76)&lt;&gt;1,"Ошибка: повтор ID","OK"))))))</f>
        <v/>
      </c>
      <c r="L76" s="20" t="str">
        <f aca="false">IF(K76="OK",IF(H76="",DATE(2199,12,31),H76),"")</f>
        <v/>
      </c>
      <c r="M76" s="19" t="str">
        <f aca="false">IF(AND(K76="OK",ISNUMBER(Календарь!$C$6)),IF(MIN(Календарь!$C$6-1,$L76)&lt;$E76,0,IF($F76="Разово",1,IF($F76="Еженедельно",INT((MIN(Календарь!$C$6-1,$L76)-$E76)/7)+1,(YEAR(MIN(Календарь!$C$6-1,$L76))-YEAR($E76))*12+MONTH(MIN(Календарь!$C$6-1,$L76))-MONTH($E76)+1-IF(DAY(MIN(Календарь!$C$6-1,$L76))&lt;MIN(DAY($E76),DAY(EOMONTH(MIN(Календарь!$C$6-1,$L76),0))),1,0)))),"")</f>
        <v/>
      </c>
      <c r="N76" s="21" t="str">
        <f aca="false">IF(OR(K76&lt;&gt;"OK",NOT(ISNUMBER(Календарь!$L$5))),"",MAX(0,IF(MIN(Календарь!$L$5,$L76)&lt;$E76,0,IF($F76="Разово",1,IF($F76="Еженедельно",INT((MIN(Календарь!$L$5,$L76)-$E76)/7)+1,(YEAR(MIN(Календарь!$L$5,$L76))-YEAR($E76))*12+MONTH(MIN(Календарь!$L$5,$L76))-MONTH($E76)+1-IF(DAY(MIN(Календарь!$L$5,$L76))&lt;MIN(DAY($E76),DAY(EOMONTH(MIN(Календарь!$L$5,$L76),0))),1,0))))-$M76)*$G76)</f>
        <v/>
      </c>
      <c r="O76" s="21" t="str">
        <f aca="false">IF(OR(K76&lt;&gt;"OK",NOT(ISNUMBER(Календарь!$C$32-1))),"",MAX(0,IF(MIN(Календарь!$C$32-1,$L76)&lt;$E76,0,IF($F76="Разово",1,IF($F76="Еженедельно",INT((MIN(Календарь!$C$32-1,$L76)-$E76)/7)+1,(YEAR(MIN(Календарь!$C$32-1,$L76))-YEAR($E76))*12+MONTH(MIN(Календарь!$C$32-1,$L76))-MONTH($E76)+1-IF(DAY(MIN(Календарь!$C$32-1,$L76))&lt;MIN(DAY($E76),DAY(EOMONTH(MIN(Календарь!$C$32-1,$L76),0))),1,0))))-$M76)*$G76)</f>
        <v/>
      </c>
      <c r="P76" s="21" t="str">
        <f aca="false">IF(OR(K76&lt;&gt;"OK",NOT(ISNUMBER(Календарь!C$33))),"",MAX(0,IF(MIN(Календарь!C$33,$L76)&lt;$E76,0,IF($F76="Разово",1,IF($F76="Еженедельно",INT((MIN(Календарь!C$33,$L76)-$E76)/7)+1,(YEAR(MIN(Календарь!C$33,$L76))-YEAR($E76))*12+MONTH(MIN(Календарь!C$33,$L76))-MONTH($E76)+1-IF(DAY(MIN(Календарь!C$33,$L76))&lt;MIN(DAY($E76),DAY(EOMONTH(MIN(Календарь!C$33,$L76),0))),1,0))))-$M76)*$G76)</f>
        <v/>
      </c>
      <c r="Q76" s="21" t="str">
        <f aca="false">IF(OR(K76&lt;&gt;"OK",NOT(ISNUMBER(Календарь!D$33))),"",MAX(0,IF(MIN(Календарь!D$33,$L76)&lt;$E76,0,IF($F76="Разово",1,IF($F76="Еженедельно",INT((MIN(Календарь!D$33,$L76)-$E76)/7)+1,(YEAR(MIN(Календарь!D$33,$L76))-YEAR($E76))*12+MONTH(MIN(Календарь!D$33,$L76))-MONTH($E76)+1-IF(DAY(MIN(Календарь!D$33,$L76))&lt;MIN(DAY($E76),DAY(EOMONTH(MIN(Календарь!D$33,$L76),0))),1,0))))-$M76)*$G76)</f>
        <v/>
      </c>
      <c r="R76" s="21" t="str">
        <f aca="false">IF(OR(K76&lt;&gt;"OK",NOT(ISNUMBER(Календарь!E$33))),"",MAX(0,IF(MIN(Календарь!E$33,$L76)&lt;$E76,0,IF($F76="Разово",1,IF($F76="Еженедельно",INT((MIN(Календарь!E$33,$L76)-$E76)/7)+1,(YEAR(MIN(Календарь!E$33,$L76))-YEAR($E76))*12+MONTH(MIN(Календарь!E$33,$L76))-MONTH($E76)+1-IF(DAY(MIN(Календарь!E$33,$L76))&lt;MIN(DAY($E76),DAY(EOMONTH(MIN(Календарь!E$33,$L76),0))),1,0))))-$M76)*$G76)</f>
        <v/>
      </c>
      <c r="S76" s="21" t="str">
        <f aca="false">IF(OR(K76&lt;&gt;"OK",NOT(ISNUMBER(Календарь!F$33))),"",MAX(0,IF(MIN(Календарь!F$33,$L76)&lt;$E76,0,IF($F76="Разово",1,IF($F76="Еженедельно",INT((MIN(Календарь!F$33,$L76)-$E76)/7)+1,(YEAR(MIN(Календарь!F$33,$L76))-YEAR($E76))*12+MONTH(MIN(Календарь!F$33,$L76))-MONTH($E76)+1-IF(DAY(MIN(Календарь!F$33,$L76))&lt;MIN(DAY($E76),DAY(EOMONTH(MIN(Календарь!F$33,$L76),0))),1,0))))-$M76)*$G76)</f>
        <v/>
      </c>
      <c r="T76" s="21" t="str">
        <f aca="false">IF(OR(K76&lt;&gt;"OK",NOT(ISNUMBER(Календарь!G$33))),"",MAX(0,IF(MIN(Календарь!G$33,$L76)&lt;$E76,0,IF($F76="Разово",1,IF($F76="Еженедельно",INT((MIN(Календарь!G$33,$L76)-$E76)/7)+1,(YEAR(MIN(Календарь!G$33,$L76))-YEAR($E76))*12+MONTH(MIN(Календарь!G$33,$L76))-MONTH($E76)+1-IF(DAY(MIN(Календарь!G$33,$L76))&lt;MIN(DAY($E76),DAY(EOMONTH(MIN(Календарь!G$33,$L76),0))),1,0))))-$M76)*$G76)</f>
        <v/>
      </c>
      <c r="U76" s="21" t="str">
        <f aca="false">IF(OR(K76&lt;&gt;"OK",NOT(ISNUMBER(Календарь!H$33))),"",MAX(0,IF(MIN(Календарь!H$33,$L76)&lt;$E76,0,IF($F76="Разово",1,IF($F76="Еженедельно",INT((MIN(Календарь!H$33,$L76)-$E76)/7)+1,(YEAR(MIN(Календарь!H$33,$L76))-YEAR($E76))*12+MONTH(MIN(Календарь!H$33,$L76))-MONTH($E76)+1-IF(DAY(MIN(Календарь!H$33,$L76))&lt;MIN(DAY($E76),DAY(EOMONTH(MIN(Календарь!H$33,$L76),0))),1,0))))-$M76)*$G76)</f>
        <v/>
      </c>
      <c r="V76" s="21" t="str">
        <f aca="false">IF(OR(K76&lt;&gt;"OK",NOT(ISNUMBER(Календарь!I$33))),"",MAX(0,IF(MIN(Календарь!I$33,$L76)&lt;$E76,0,IF($F76="Разово",1,IF($F76="Еженедельно",INT((MIN(Календарь!I$33,$L76)-$E76)/7)+1,(YEAR(MIN(Календарь!I$33,$L76))-YEAR($E76))*12+MONTH(MIN(Календарь!I$33,$L76))-MONTH($E76)+1-IF(DAY(MIN(Календарь!I$33,$L76))&lt;MIN(DAY($E76),DAY(EOMONTH(MIN(Календарь!I$33,$L76),0))),1,0))))-$M76)*$G76)</f>
        <v/>
      </c>
      <c r="W76" s="21" t="str">
        <f aca="false">IF(OR(K76&lt;&gt;"OK",NOT(ISNUMBER(Календарь!J$33))),"",MAX(0,IF(MIN(Календарь!J$33,$L76)&lt;$E76,0,IF($F76="Разово",1,IF($F76="Еженедельно",INT((MIN(Календарь!J$33,$L76)-$E76)/7)+1,(YEAR(MIN(Календарь!J$33,$L76))-YEAR($E76))*12+MONTH(MIN(Календарь!J$33,$L76))-MONTH($E76)+1-IF(DAY(MIN(Календарь!J$33,$L76))&lt;MIN(DAY($E76),DAY(EOMONTH(MIN(Календарь!J$33,$L76),0))),1,0))))-$M76)*$G76)</f>
        <v/>
      </c>
      <c r="X76" s="21" t="str">
        <f aca="false">IF(OR(K76&lt;&gt;"OK",NOT(ISNUMBER(Календарь!K$33))),"",MAX(0,IF(MIN(Календарь!K$33,$L76)&lt;$E76,0,IF($F76="Разово",1,IF($F76="Еженедельно",INT((MIN(Календарь!K$33,$L76)-$E76)/7)+1,(YEAR(MIN(Календарь!K$33,$L76))-YEAR($E76))*12+MONTH(MIN(Календарь!K$33,$L76))-MONTH($E76)+1-IF(DAY(MIN(Календарь!K$33,$L76))&lt;MIN(DAY($E76),DAY(EOMONTH(MIN(Календарь!K$33,$L76),0))),1,0))))-$M76)*$G76)</f>
        <v/>
      </c>
      <c r="Y76" s="21" t="str">
        <f aca="false">IF(OR(K76&lt;&gt;"OK",NOT(ISNUMBER(Календарь!L$33))),"",MAX(0,IF(MIN(Календарь!L$33,$L76)&lt;$E76,0,IF($F76="Разово",1,IF($F76="Еженедельно",INT((MIN(Календарь!L$33,$L76)-$E76)/7)+1,(YEAR(MIN(Календарь!L$33,$L76))-YEAR($E76))*12+MONTH(MIN(Календарь!L$33,$L76))-MONTH($E76)+1-IF(DAY(MIN(Календарь!L$33,$L76))&lt;MIN(DAY($E76),DAY(EOMONTH(MIN(Календарь!L$33,$L76),0))),1,0))))-$M76)*$G76)</f>
        <v/>
      </c>
      <c r="Z76" s="21" t="str">
        <f aca="false">IF(OR(K76&lt;&gt;"OK",NOT(ISNUMBER(Календарь!M$33))),"",MAX(0,IF(MIN(Календарь!M$33,$L76)&lt;$E76,0,IF($F76="Разово",1,IF($F76="Еженедельно",INT((MIN(Календарь!M$33,$L76)-$E76)/7)+1,(YEAR(MIN(Календарь!M$33,$L76))-YEAR($E76))*12+MONTH(MIN(Календарь!M$33,$L76))-MONTH($E76)+1-IF(DAY(MIN(Календарь!M$33,$L76))&lt;MIN(DAY($E76),DAY(EOMONTH(MIN(Календарь!M$33,$L76),0))),1,0))))-$M76)*$G76)</f>
        <v/>
      </c>
      <c r="AA76" s="21" t="str">
        <f aca="false">IF(OR(K76&lt;&gt;"OK",NOT(ISNUMBER(Календарь!N$33))),"",MAX(0,IF(MIN(Календарь!N$33,$L76)&lt;$E76,0,IF($F76="Разово",1,IF($F76="Еженедельно",INT((MIN(Календарь!N$33,$L76)-$E76)/7)+1,(YEAR(MIN(Календарь!N$33,$L76))-YEAR($E76))*12+MONTH(MIN(Календарь!N$33,$L76))-MONTH($E76)+1-IF(DAY(MIN(Календарь!N$33,$L76))&lt;MIN(DAY($E76),DAY(EOMONTH(MIN(Календарь!N$33,$L76),0))),1,0))))-$M76)*$G76)</f>
        <v/>
      </c>
    </row>
    <row r="77" customFormat="false" ht="22" hidden="false" customHeight="true" outlineLevel="0" collapsed="false">
      <c r="A77" s="6"/>
      <c r="B77" s="6"/>
      <c r="C77" s="6"/>
      <c r="D77" s="6"/>
      <c r="E77" s="5"/>
      <c r="F77" s="6"/>
      <c r="G77" s="7"/>
      <c r="H77" s="5"/>
      <c r="I77" s="6"/>
      <c r="J77" s="1"/>
      <c r="K77" s="19" t="str">
        <f aca="false">IF(COUNTA(A77:I77)=0,"",IF(OR(A77="",B77="",C77="",AND(D77&lt;&gt;"Приход",D77&lt;&gt;"Расход"),NOT(ISNUMBER(E77)),NOT(ISNUMBER(G77)),AND(F77&lt;&gt;"Разово",F77&lt;&gt;"Еженедельно",F77&lt;&gt;"Ежемесячно")),"Ошибка: поля или тип",IF(OR(E77&lt;&gt;INT(E77),E77&lt;36526,E77&gt;109574,G77&lt;0),"Ошибка: дата или сумма",IF(AND(H77&lt;&gt;"",NOT(ISNUMBER(H77))),"Ошибка: последний срок",IF(AND(ISNUMBER(H77),OR(H77&lt;E77,H77&lt;&gt;INT(H77))),"Ошибка: последний срок",IF(COUNTIFS($A$12:$A$111,A77)&lt;&gt;1,"Ошибка: повтор ID","OK"))))))</f>
        <v/>
      </c>
      <c r="L77" s="20" t="str">
        <f aca="false">IF(K77="OK",IF(H77="",DATE(2199,12,31),H77),"")</f>
        <v/>
      </c>
      <c r="M77" s="19" t="str">
        <f aca="false">IF(AND(K77="OK",ISNUMBER(Календарь!$C$6)),IF(MIN(Календарь!$C$6-1,$L77)&lt;$E77,0,IF($F77="Разово",1,IF($F77="Еженедельно",INT((MIN(Календарь!$C$6-1,$L77)-$E77)/7)+1,(YEAR(MIN(Календарь!$C$6-1,$L77))-YEAR($E77))*12+MONTH(MIN(Календарь!$C$6-1,$L77))-MONTH($E77)+1-IF(DAY(MIN(Календарь!$C$6-1,$L77))&lt;MIN(DAY($E77),DAY(EOMONTH(MIN(Календарь!$C$6-1,$L77),0))),1,0)))),"")</f>
        <v/>
      </c>
      <c r="N77" s="21" t="str">
        <f aca="false">IF(OR(K77&lt;&gt;"OK",NOT(ISNUMBER(Календарь!$L$5))),"",MAX(0,IF(MIN(Календарь!$L$5,$L77)&lt;$E77,0,IF($F77="Разово",1,IF($F77="Еженедельно",INT((MIN(Календарь!$L$5,$L77)-$E77)/7)+1,(YEAR(MIN(Календарь!$L$5,$L77))-YEAR($E77))*12+MONTH(MIN(Календарь!$L$5,$L77))-MONTH($E77)+1-IF(DAY(MIN(Календарь!$L$5,$L77))&lt;MIN(DAY($E77),DAY(EOMONTH(MIN(Календарь!$L$5,$L77),0))),1,0))))-$M77)*$G77)</f>
        <v/>
      </c>
      <c r="O77" s="21" t="str">
        <f aca="false">IF(OR(K77&lt;&gt;"OK",NOT(ISNUMBER(Календарь!$C$32-1))),"",MAX(0,IF(MIN(Календарь!$C$32-1,$L77)&lt;$E77,0,IF($F77="Разово",1,IF($F77="Еженедельно",INT((MIN(Календарь!$C$32-1,$L77)-$E77)/7)+1,(YEAR(MIN(Календарь!$C$32-1,$L77))-YEAR($E77))*12+MONTH(MIN(Календарь!$C$32-1,$L77))-MONTH($E77)+1-IF(DAY(MIN(Календарь!$C$32-1,$L77))&lt;MIN(DAY($E77),DAY(EOMONTH(MIN(Календарь!$C$32-1,$L77),0))),1,0))))-$M77)*$G77)</f>
        <v/>
      </c>
      <c r="P77" s="21" t="str">
        <f aca="false">IF(OR(K77&lt;&gt;"OK",NOT(ISNUMBER(Календарь!C$33))),"",MAX(0,IF(MIN(Календарь!C$33,$L77)&lt;$E77,0,IF($F77="Разово",1,IF($F77="Еженедельно",INT((MIN(Календарь!C$33,$L77)-$E77)/7)+1,(YEAR(MIN(Календарь!C$33,$L77))-YEAR($E77))*12+MONTH(MIN(Календарь!C$33,$L77))-MONTH($E77)+1-IF(DAY(MIN(Календарь!C$33,$L77))&lt;MIN(DAY($E77),DAY(EOMONTH(MIN(Календарь!C$33,$L77),0))),1,0))))-$M77)*$G77)</f>
        <v/>
      </c>
      <c r="Q77" s="21" t="str">
        <f aca="false">IF(OR(K77&lt;&gt;"OK",NOT(ISNUMBER(Календарь!D$33))),"",MAX(0,IF(MIN(Календарь!D$33,$L77)&lt;$E77,0,IF($F77="Разово",1,IF($F77="Еженедельно",INT((MIN(Календарь!D$33,$L77)-$E77)/7)+1,(YEAR(MIN(Календарь!D$33,$L77))-YEAR($E77))*12+MONTH(MIN(Календарь!D$33,$L77))-MONTH($E77)+1-IF(DAY(MIN(Календарь!D$33,$L77))&lt;MIN(DAY($E77),DAY(EOMONTH(MIN(Календарь!D$33,$L77),0))),1,0))))-$M77)*$G77)</f>
        <v/>
      </c>
      <c r="R77" s="21" t="str">
        <f aca="false">IF(OR(K77&lt;&gt;"OK",NOT(ISNUMBER(Календарь!E$33))),"",MAX(0,IF(MIN(Календарь!E$33,$L77)&lt;$E77,0,IF($F77="Разово",1,IF($F77="Еженедельно",INT((MIN(Календарь!E$33,$L77)-$E77)/7)+1,(YEAR(MIN(Календарь!E$33,$L77))-YEAR($E77))*12+MONTH(MIN(Календарь!E$33,$L77))-MONTH($E77)+1-IF(DAY(MIN(Календарь!E$33,$L77))&lt;MIN(DAY($E77),DAY(EOMONTH(MIN(Календарь!E$33,$L77),0))),1,0))))-$M77)*$G77)</f>
        <v/>
      </c>
      <c r="S77" s="21" t="str">
        <f aca="false">IF(OR(K77&lt;&gt;"OK",NOT(ISNUMBER(Календарь!F$33))),"",MAX(0,IF(MIN(Календарь!F$33,$L77)&lt;$E77,0,IF($F77="Разово",1,IF($F77="Еженедельно",INT((MIN(Календарь!F$33,$L77)-$E77)/7)+1,(YEAR(MIN(Календарь!F$33,$L77))-YEAR($E77))*12+MONTH(MIN(Календарь!F$33,$L77))-MONTH($E77)+1-IF(DAY(MIN(Календарь!F$33,$L77))&lt;MIN(DAY($E77),DAY(EOMONTH(MIN(Календарь!F$33,$L77),0))),1,0))))-$M77)*$G77)</f>
        <v/>
      </c>
      <c r="T77" s="21" t="str">
        <f aca="false">IF(OR(K77&lt;&gt;"OK",NOT(ISNUMBER(Календарь!G$33))),"",MAX(0,IF(MIN(Календарь!G$33,$L77)&lt;$E77,0,IF($F77="Разово",1,IF($F77="Еженедельно",INT((MIN(Календарь!G$33,$L77)-$E77)/7)+1,(YEAR(MIN(Календарь!G$33,$L77))-YEAR($E77))*12+MONTH(MIN(Календарь!G$33,$L77))-MONTH($E77)+1-IF(DAY(MIN(Календарь!G$33,$L77))&lt;MIN(DAY($E77),DAY(EOMONTH(MIN(Календарь!G$33,$L77),0))),1,0))))-$M77)*$G77)</f>
        <v/>
      </c>
      <c r="U77" s="21" t="str">
        <f aca="false">IF(OR(K77&lt;&gt;"OK",NOT(ISNUMBER(Календарь!H$33))),"",MAX(0,IF(MIN(Календарь!H$33,$L77)&lt;$E77,0,IF($F77="Разово",1,IF($F77="Еженедельно",INT((MIN(Календарь!H$33,$L77)-$E77)/7)+1,(YEAR(MIN(Календарь!H$33,$L77))-YEAR($E77))*12+MONTH(MIN(Календарь!H$33,$L77))-MONTH($E77)+1-IF(DAY(MIN(Календарь!H$33,$L77))&lt;MIN(DAY($E77),DAY(EOMONTH(MIN(Календарь!H$33,$L77),0))),1,0))))-$M77)*$G77)</f>
        <v/>
      </c>
      <c r="V77" s="21" t="str">
        <f aca="false">IF(OR(K77&lt;&gt;"OK",NOT(ISNUMBER(Календарь!I$33))),"",MAX(0,IF(MIN(Календарь!I$33,$L77)&lt;$E77,0,IF($F77="Разово",1,IF($F77="Еженедельно",INT((MIN(Календарь!I$33,$L77)-$E77)/7)+1,(YEAR(MIN(Календарь!I$33,$L77))-YEAR($E77))*12+MONTH(MIN(Календарь!I$33,$L77))-MONTH($E77)+1-IF(DAY(MIN(Календарь!I$33,$L77))&lt;MIN(DAY($E77),DAY(EOMONTH(MIN(Календарь!I$33,$L77),0))),1,0))))-$M77)*$G77)</f>
        <v/>
      </c>
      <c r="W77" s="21" t="str">
        <f aca="false">IF(OR(K77&lt;&gt;"OK",NOT(ISNUMBER(Календарь!J$33))),"",MAX(0,IF(MIN(Календарь!J$33,$L77)&lt;$E77,0,IF($F77="Разово",1,IF($F77="Еженедельно",INT((MIN(Календарь!J$33,$L77)-$E77)/7)+1,(YEAR(MIN(Календарь!J$33,$L77))-YEAR($E77))*12+MONTH(MIN(Календарь!J$33,$L77))-MONTH($E77)+1-IF(DAY(MIN(Календарь!J$33,$L77))&lt;MIN(DAY($E77),DAY(EOMONTH(MIN(Календарь!J$33,$L77),0))),1,0))))-$M77)*$G77)</f>
        <v/>
      </c>
      <c r="X77" s="21" t="str">
        <f aca="false">IF(OR(K77&lt;&gt;"OK",NOT(ISNUMBER(Календарь!K$33))),"",MAX(0,IF(MIN(Календарь!K$33,$L77)&lt;$E77,0,IF($F77="Разово",1,IF($F77="Еженедельно",INT((MIN(Календарь!K$33,$L77)-$E77)/7)+1,(YEAR(MIN(Календарь!K$33,$L77))-YEAR($E77))*12+MONTH(MIN(Календарь!K$33,$L77))-MONTH($E77)+1-IF(DAY(MIN(Календарь!K$33,$L77))&lt;MIN(DAY($E77),DAY(EOMONTH(MIN(Календарь!K$33,$L77),0))),1,0))))-$M77)*$G77)</f>
        <v/>
      </c>
      <c r="Y77" s="21" t="str">
        <f aca="false">IF(OR(K77&lt;&gt;"OK",NOT(ISNUMBER(Календарь!L$33))),"",MAX(0,IF(MIN(Календарь!L$33,$L77)&lt;$E77,0,IF($F77="Разово",1,IF($F77="Еженедельно",INT((MIN(Календарь!L$33,$L77)-$E77)/7)+1,(YEAR(MIN(Календарь!L$33,$L77))-YEAR($E77))*12+MONTH(MIN(Календарь!L$33,$L77))-MONTH($E77)+1-IF(DAY(MIN(Календарь!L$33,$L77))&lt;MIN(DAY($E77),DAY(EOMONTH(MIN(Календарь!L$33,$L77),0))),1,0))))-$M77)*$G77)</f>
        <v/>
      </c>
      <c r="Z77" s="21" t="str">
        <f aca="false">IF(OR(K77&lt;&gt;"OK",NOT(ISNUMBER(Календарь!M$33))),"",MAX(0,IF(MIN(Календарь!M$33,$L77)&lt;$E77,0,IF($F77="Разово",1,IF($F77="Еженедельно",INT((MIN(Календарь!M$33,$L77)-$E77)/7)+1,(YEAR(MIN(Календарь!M$33,$L77))-YEAR($E77))*12+MONTH(MIN(Календарь!M$33,$L77))-MONTH($E77)+1-IF(DAY(MIN(Календарь!M$33,$L77))&lt;MIN(DAY($E77),DAY(EOMONTH(MIN(Календарь!M$33,$L77),0))),1,0))))-$M77)*$G77)</f>
        <v/>
      </c>
      <c r="AA77" s="21" t="str">
        <f aca="false">IF(OR(K77&lt;&gt;"OK",NOT(ISNUMBER(Календарь!N$33))),"",MAX(0,IF(MIN(Календарь!N$33,$L77)&lt;$E77,0,IF($F77="Разово",1,IF($F77="Еженедельно",INT((MIN(Календарь!N$33,$L77)-$E77)/7)+1,(YEAR(MIN(Календарь!N$33,$L77))-YEAR($E77))*12+MONTH(MIN(Календарь!N$33,$L77))-MONTH($E77)+1-IF(DAY(MIN(Календарь!N$33,$L77))&lt;MIN(DAY($E77),DAY(EOMONTH(MIN(Календарь!N$33,$L77),0))),1,0))))-$M77)*$G77)</f>
        <v/>
      </c>
    </row>
    <row r="78" customFormat="false" ht="22" hidden="false" customHeight="true" outlineLevel="0" collapsed="false">
      <c r="A78" s="6"/>
      <c r="B78" s="6"/>
      <c r="C78" s="6"/>
      <c r="D78" s="6"/>
      <c r="E78" s="5"/>
      <c r="F78" s="6"/>
      <c r="G78" s="7"/>
      <c r="H78" s="5"/>
      <c r="I78" s="6"/>
      <c r="J78" s="1"/>
      <c r="K78" s="19" t="str">
        <f aca="false">IF(COUNTA(A78:I78)=0,"",IF(OR(A78="",B78="",C78="",AND(D78&lt;&gt;"Приход",D78&lt;&gt;"Расход"),NOT(ISNUMBER(E78)),NOT(ISNUMBER(G78)),AND(F78&lt;&gt;"Разово",F78&lt;&gt;"Еженедельно",F78&lt;&gt;"Ежемесячно")),"Ошибка: поля или тип",IF(OR(E78&lt;&gt;INT(E78),E78&lt;36526,E78&gt;109574,G78&lt;0),"Ошибка: дата или сумма",IF(AND(H78&lt;&gt;"",NOT(ISNUMBER(H78))),"Ошибка: последний срок",IF(AND(ISNUMBER(H78),OR(H78&lt;E78,H78&lt;&gt;INT(H78))),"Ошибка: последний срок",IF(COUNTIFS($A$12:$A$111,A78)&lt;&gt;1,"Ошибка: повтор ID","OK"))))))</f>
        <v/>
      </c>
      <c r="L78" s="20" t="str">
        <f aca="false">IF(K78="OK",IF(H78="",DATE(2199,12,31),H78),"")</f>
        <v/>
      </c>
      <c r="M78" s="19" t="str">
        <f aca="false">IF(AND(K78="OK",ISNUMBER(Календарь!$C$6)),IF(MIN(Календарь!$C$6-1,$L78)&lt;$E78,0,IF($F78="Разово",1,IF($F78="Еженедельно",INT((MIN(Календарь!$C$6-1,$L78)-$E78)/7)+1,(YEAR(MIN(Календарь!$C$6-1,$L78))-YEAR($E78))*12+MONTH(MIN(Календарь!$C$6-1,$L78))-MONTH($E78)+1-IF(DAY(MIN(Календарь!$C$6-1,$L78))&lt;MIN(DAY($E78),DAY(EOMONTH(MIN(Календарь!$C$6-1,$L78),0))),1,0)))),"")</f>
        <v/>
      </c>
      <c r="N78" s="21" t="str">
        <f aca="false">IF(OR(K78&lt;&gt;"OK",NOT(ISNUMBER(Календарь!$L$5))),"",MAX(0,IF(MIN(Календарь!$L$5,$L78)&lt;$E78,0,IF($F78="Разово",1,IF($F78="Еженедельно",INT((MIN(Календарь!$L$5,$L78)-$E78)/7)+1,(YEAR(MIN(Календарь!$L$5,$L78))-YEAR($E78))*12+MONTH(MIN(Календарь!$L$5,$L78))-MONTH($E78)+1-IF(DAY(MIN(Календарь!$L$5,$L78))&lt;MIN(DAY($E78),DAY(EOMONTH(MIN(Календарь!$L$5,$L78),0))),1,0))))-$M78)*$G78)</f>
        <v/>
      </c>
      <c r="O78" s="21" t="str">
        <f aca="false">IF(OR(K78&lt;&gt;"OK",NOT(ISNUMBER(Календарь!$C$32-1))),"",MAX(0,IF(MIN(Календарь!$C$32-1,$L78)&lt;$E78,0,IF($F78="Разово",1,IF($F78="Еженедельно",INT((MIN(Календарь!$C$32-1,$L78)-$E78)/7)+1,(YEAR(MIN(Календарь!$C$32-1,$L78))-YEAR($E78))*12+MONTH(MIN(Календарь!$C$32-1,$L78))-MONTH($E78)+1-IF(DAY(MIN(Календарь!$C$32-1,$L78))&lt;MIN(DAY($E78),DAY(EOMONTH(MIN(Календарь!$C$32-1,$L78),0))),1,0))))-$M78)*$G78)</f>
        <v/>
      </c>
      <c r="P78" s="21" t="str">
        <f aca="false">IF(OR(K78&lt;&gt;"OK",NOT(ISNUMBER(Календарь!C$33))),"",MAX(0,IF(MIN(Календарь!C$33,$L78)&lt;$E78,0,IF($F78="Разово",1,IF($F78="Еженедельно",INT((MIN(Календарь!C$33,$L78)-$E78)/7)+1,(YEAR(MIN(Календарь!C$33,$L78))-YEAR($E78))*12+MONTH(MIN(Календарь!C$33,$L78))-MONTH($E78)+1-IF(DAY(MIN(Календарь!C$33,$L78))&lt;MIN(DAY($E78),DAY(EOMONTH(MIN(Календарь!C$33,$L78),0))),1,0))))-$M78)*$G78)</f>
        <v/>
      </c>
      <c r="Q78" s="21" t="str">
        <f aca="false">IF(OR(K78&lt;&gt;"OK",NOT(ISNUMBER(Календарь!D$33))),"",MAX(0,IF(MIN(Календарь!D$33,$L78)&lt;$E78,0,IF($F78="Разово",1,IF($F78="Еженедельно",INT((MIN(Календарь!D$33,$L78)-$E78)/7)+1,(YEAR(MIN(Календарь!D$33,$L78))-YEAR($E78))*12+MONTH(MIN(Календарь!D$33,$L78))-MONTH($E78)+1-IF(DAY(MIN(Календарь!D$33,$L78))&lt;MIN(DAY($E78),DAY(EOMONTH(MIN(Календарь!D$33,$L78),0))),1,0))))-$M78)*$G78)</f>
        <v/>
      </c>
      <c r="R78" s="21" t="str">
        <f aca="false">IF(OR(K78&lt;&gt;"OK",NOT(ISNUMBER(Календарь!E$33))),"",MAX(0,IF(MIN(Календарь!E$33,$L78)&lt;$E78,0,IF($F78="Разово",1,IF($F78="Еженедельно",INT((MIN(Календарь!E$33,$L78)-$E78)/7)+1,(YEAR(MIN(Календарь!E$33,$L78))-YEAR($E78))*12+MONTH(MIN(Календарь!E$33,$L78))-MONTH($E78)+1-IF(DAY(MIN(Календарь!E$33,$L78))&lt;MIN(DAY($E78),DAY(EOMONTH(MIN(Календарь!E$33,$L78),0))),1,0))))-$M78)*$G78)</f>
        <v/>
      </c>
      <c r="S78" s="21" t="str">
        <f aca="false">IF(OR(K78&lt;&gt;"OK",NOT(ISNUMBER(Календарь!F$33))),"",MAX(0,IF(MIN(Календарь!F$33,$L78)&lt;$E78,0,IF($F78="Разово",1,IF($F78="Еженедельно",INT((MIN(Календарь!F$33,$L78)-$E78)/7)+1,(YEAR(MIN(Календарь!F$33,$L78))-YEAR($E78))*12+MONTH(MIN(Календарь!F$33,$L78))-MONTH($E78)+1-IF(DAY(MIN(Календарь!F$33,$L78))&lt;MIN(DAY($E78),DAY(EOMONTH(MIN(Календарь!F$33,$L78),0))),1,0))))-$M78)*$G78)</f>
        <v/>
      </c>
      <c r="T78" s="21" t="str">
        <f aca="false">IF(OR(K78&lt;&gt;"OK",NOT(ISNUMBER(Календарь!G$33))),"",MAX(0,IF(MIN(Календарь!G$33,$L78)&lt;$E78,0,IF($F78="Разово",1,IF($F78="Еженедельно",INT((MIN(Календарь!G$33,$L78)-$E78)/7)+1,(YEAR(MIN(Календарь!G$33,$L78))-YEAR($E78))*12+MONTH(MIN(Календарь!G$33,$L78))-MONTH($E78)+1-IF(DAY(MIN(Календарь!G$33,$L78))&lt;MIN(DAY($E78),DAY(EOMONTH(MIN(Календарь!G$33,$L78),0))),1,0))))-$M78)*$G78)</f>
        <v/>
      </c>
      <c r="U78" s="21" t="str">
        <f aca="false">IF(OR(K78&lt;&gt;"OK",NOT(ISNUMBER(Календарь!H$33))),"",MAX(0,IF(MIN(Календарь!H$33,$L78)&lt;$E78,0,IF($F78="Разово",1,IF($F78="Еженедельно",INT((MIN(Календарь!H$33,$L78)-$E78)/7)+1,(YEAR(MIN(Календарь!H$33,$L78))-YEAR($E78))*12+MONTH(MIN(Календарь!H$33,$L78))-MONTH($E78)+1-IF(DAY(MIN(Календарь!H$33,$L78))&lt;MIN(DAY($E78),DAY(EOMONTH(MIN(Календарь!H$33,$L78),0))),1,0))))-$M78)*$G78)</f>
        <v/>
      </c>
      <c r="V78" s="21" t="str">
        <f aca="false">IF(OR(K78&lt;&gt;"OK",NOT(ISNUMBER(Календарь!I$33))),"",MAX(0,IF(MIN(Календарь!I$33,$L78)&lt;$E78,0,IF($F78="Разово",1,IF($F78="Еженедельно",INT((MIN(Календарь!I$33,$L78)-$E78)/7)+1,(YEAR(MIN(Календарь!I$33,$L78))-YEAR($E78))*12+MONTH(MIN(Календарь!I$33,$L78))-MONTH($E78)+1-IF(DAY(MIN(Календарь!I$33,$L78))&lt;MIN(DAY($E78),DAY(EOMONTH(MIN(Календарь!I$33,$L78),0))),1,0))))-$M78)*$G78)</f>
        <v/>
      </c>
      <c r="W78" s="21" t="str">
        <f aca="false">IF(OR(K78&lt;&gt;"OK",NOT(ISNUMBER(Календарь!J$33))),"",MAX(0,IF(MIN(Календарь!J$33,$L78)&lt;$E78,0,IF($F78="Разово",1,IF($F78="Еженедельно",INT((MIN(Календарь!J$33,$L78)-$E78)/7)+1,(YEAR(MIN(Календарь!J$33,$L78))-YEAR($E78))*12+MONTH(MIN(Календарь!J$33,$L78))-MONTH($E78)+1-IF(DAY(MIN(Календарь!J$33,$L78))&lt;MIN(DAY($E78),DAY(EOMONTH(MIN(Календарь!J$33,$L78),0))),1,0))))-$M78)*$G78)</f>
        <v/>
      </c>
      <c r="X78" s="21" t="str">
        <f aca="false">IF(OR(K78&lt;&gt;"OK",NOT(ISNUMBER(Календарь!K$33))),"",MAX(0,IF(MIN(Календарь!K$33,$L78)&lt;$E78,0,IF($F78="Разово",1,IF($F78="Еженедельно",INT((MIN(Календарь!K$33,$L78)-$E78)/7)+1,(YEAR(MIN(Календарь!K$33,$L78))-YEAR($E78))*12+MONTH(MIN(Календарь!K$33,$L78))-MONTH($E78)+1-IF(DAY(MIN(Календарь!K$33,$L78))&lt;MIN(DAY($E78),DAY(EOMONTH(MIN(Календарь!K$33,$L78),0))),1,0))))-$M78)*$G78)</f>
        <v/>
      </c>
      <c r="Y78" s="21" t="str">
        <f aca="false">IF(OR(K78&lt;&gt;"OK",NOT(ISNUMBER(Календарь!L$33))),"",MAX(0,IF(MIN(Календарь!L$33,$L78)&lt;$E78,0,IF($F78="Разово",1,IF($F78="Еженедельно",INT((MIN(Календарь!L$33,$L78)-$E78)/7)+1,(YEAR(MIN(Календарь!L$33,$L78))-YEAR($E78))*12+MONTH(MIN(Календарь!L$33,$L78))-MONTH($E78)+1-IF(DAY(MIN(Календарь!L$33,$L78))&lt;MIN(DAY($E78),DAY(EOMONTH(MIN(Календарь!L$33,$L78),0))),1,0))))-$M78)*$G78)</f>
        <v/>
      </c>
      <c r="Z78" s="21" t="str">
        <f aca="false">IF(OR(K78&lt;&gt;"OK",NOT(ISNUMBER(Календарь!M$33))),"",MAX(0,IF(MIN(Календарь!M$33,$L78)&lt;$E78,0,IF($F78="Разово",1,IF($F78="Еженедельно",INT((MIN(Календарь!M$33,$L78)-$E78)/7)+1,(YEAR(MIN(Календарь!M$33,$L78))-YEAR($E78))*12+MONTH(MIN(Календарь!M$33,$L78))-MONTH($E78)+1-IF(DAY(MIN(Календарь!M$33,$L78))&lt;MIN(DAY($E78),DAY(EOMONTH(MIN(Календарь!M$33,$L78),0))),1,0))))-$M78)*$G78)</f>
        <v/>
      </c>
      <c r="AA78" s="21" t="str">
        <f aca="false">IF(OR(K78&lt;&gt;"OK",NOT(ISNUMBER(Календарь!N$33))),"",MAX(0,IF(MIN(Календарь!N$33,$L78)&lt;$E78,0,IF($F78="Разово",1,IF($F78="Еженедельно",INT((MIN(Календарь!N$33,$L78)-$E78)/7)+1,(YEAR(MIN(Календарь!N$33,$L78))-YEAR($E78))*12+MONTH(MIN(Календарь!N$33,$L78))-MONTH($E78)+1-IF(DAY(MIN(Календарь!N$33,$L78))&lt;MIN(DAY($E78),DAY(EOMONTH(MIN(Календарь!N$33,$L78),0))),1,0))))-$M78)*$G78)</f>
        <v/>
      </c>
    </row>
    <row r="79" customFormat="false" ht="22" hidden="false" customHeight="true" outlineLevel="0" collapsed="false">
      <c r="A79" s="6"/>
      <c r="B79" s="6"/>
      <c r="C79" s="6"/>
      <c r="D79" s="6"/>
      <c r="E79" s="5"/>
      <c r="F79" s="6"/>
      <c r="G79" s="7"/>
      <c r="H79" s="5"/>
      <c r="I79" s="6"/>
      <c r="J79" s="1"/>
      <c r="K79" s="19" t="str">
        <f aca="false">IF(COUNTA(A79:I79)=0,"",IF(OR(A79="",B79="",C79="",AND(D79&lt;&gt;"Приход",D79&lt;&gt;"Расход"),NOT(ISNUMBER(E79)),NOT(ISNUMBER(G79)),AND(F79&lt;&gt;"Разово",F79&lt;&gt;"Еженедельно",F79&lt;&gt;"Ежемесячно")),"Ошибка: поля или тип",IF(OR(E79&lt;&gt;INT(E79),E79&lt;36526,E79&gt;109574,G79&lt;0),"Ошибка: дата или сумма",IF(AND(H79&lt;&gt;"",NOT(ISNUMBER(H79))),"Ошибка: последний срок",IF(AND(ISNUMBER(H79),OR(H79&lt;E79,H79&lt;&gt;INT(H79))),"Ошибка: последний срок",IF(COUNTIFS($A$12:$A$111,A79)&lt;&gt;1,"Ошибка: повтор ID","OK"))))))</f>
        <v/>
      </c>
      <c r="L79" s="20" t="str">
        <f aca="false">IF(K79="OK",IF(H79="",DATE(2199,12,31),H79),"")</f>
        <v/>
      </c>
      <c r="M79" s="19" t="str">
        <f aca="false">IF(AND(K79="OK",ISNUMBER(Календарь!$C$6)),IF(MIN(Календарь!$C$6-1,$L79)&lt;$E79,0,IF($F79="Разово",1,IF($F79="Еженедельно",INT((MIN(Календарь!$C$6-1,$L79)-$E79)/7)+1,(YEAR(MIN(Календарь!$C$6-1,$L79))-YEAR($E79))*12+MONTH(MIN(Календарь!$C$6-1,$L79))-MONTH($E79)+1-IF(DAY(MIN(Календарь!$C$6-1,$L79))&lt;MIN(DAY($E79),DAY(EOMONTH(MIN(Календарь!$C$6-1,$L79),0))),1,0)))),"")</f>
        <v/>
      </c>
      <c r="N79" s="21" t="str">
        <f aca="false">IF(OR(K79&lt;&gt;"OK",NOT(ISNUMBER(Календарь!$L$5))),"",MAX(0,IF(MIN(Календарь!$L$5,$L79)&lt;$E79,0,IF($F79="Разово",1,IF($F79="Еженедельно",INT((MIN(Календарь!$L$5,$L79)-$E79)/7)+1,(YEAR(MIN(Календарь!$L$5,$L79))-YEAR($E79))*12+MONTH(MIN(Календарь!$L$5,$L79))-MONTH($E79)+1-IF(DAY(MIN(Календарь!$L$5,$L79))&lt;MIN(DAY($E79),DAY(EOMONTH(MIN(Календарь!$L$5,$L79),0))),1,0))))-$M79)*$G79)</f>
        <v/>
      </c>
      <c r="O79" s="21" t="str">
        <f aca="false">IF(OR(K79&lt;&gt;"OK",NOT(ISNUMBER(Календарь!$C$32-1))),"",MAX(0,IF(MIN(Календарь!$C$32-1,$L79)&lt;$E79,0,IF($F79="Разово",1,IF($F79="Еженедельно",INT((MIN(Календарь!$C$32-1,$L79)-$E79)/7)+1,(YEAR(MIN(Календарь!$C$32-1,$L79))-YEAR($E79))*12+MONTH(MIN(Календарь!$C$32-1,$L79))-MONTH($E79)+1-IF(DAY(MIN(Календарь!$C$32-1,$L79))&lt;MIN(DAY($E79),DAY(EOMONTH(MIN(Календарь!$C$32-1,$L79),0))),1,0))))-$M79)*$G79)</f>
        <v/>
      </c>
      <c r="P79" s="21" t="str">
        <f aca="false">IF(OR(K79&lt;&gt;"OK",NOT(ISNUMBER(Календарь!C$33))),"",MAX(0,IF(MIN(Календарь!C$33,$L79)&lt;$E79,0,IF($F79="Разово",1,IF($F79="Еженедельно",INT((MIN(Календарь!C$33,$L79)-$E79)/7)+1,(YEAR(MIN(Календарь!C$33,$L79))-YEAR($E79))*12+MONTH(MIN(Календарь!C$33,$L79))-MONTH($E79)+1-IF(DAY(MIN(Календарь!C$33,$L79))&lt;MIN(DAY($E79),DAY(EOMONTH(MIN(Календарь!C$33,$L79),0))),1,0))))-$M79)*$G79)</f>
        <v/>
      </c>
      <c r="Q79" s="21" t="str">
        <f aca="false">IF(OR(K79&lt;&gt;"OK",NOT(ISNUMBER(Календарь!D$33))),"",MAX(0,IF(MIN(Календарь!D$33,$L79)&lt;$E79,0,IF($F79="Разово",1,IF($F79="Еженедельно",INT((MIN(Календарь!D$33,$L79)-$E79)/7)+1,(YEAR(MIN(Календарь!D$33,$L79))-YEAR($E79))*12+MONTH(MIN(Календарь!D$33,$L79))-MONTH($E79)+1-IF(DAY(MIN(Календарь!D$33,$L79))&lt;MIN(DAY($E79),DAY(EOMONTH(MIN(Календарь!D$33,$L79),0))),1,0))))-$M79)*$G79)</f>
        <v/>
      </c>
      <c r="R79" s="21" t="str">
        <f aca="false">IF(OR(K79&lt;&gt;"OK",NOT(ISNUMBER(Календарь!E$33))),"",MAX(0,IF(MIN(Календарь!E$33,$L79)&lt;$E79,0,IF($F79="Разово",1,IF($F79="Еженедельно",INT((MIN(Календарь!E$33,$L79)-$E79)/7)+1,(YEAR(MIN(Календарь!E$33,$L79))-YEAR($E79))*12+MONTH(MIN(Календарь!E$33,$L79))-MONTH($E79)+1-IF(DAY(MIN(Календарь!E$33,$L79))&lt;MIN(DAY($E79),DAY(EOMONTH(MIN(Календарь!E$33,$L79),0))),1,0))))-$M79)*$G79)</f>
        <v/>
      </c>
      <c r="S79" s="21" t="str">
        <f aca="false">IF(OR(K79&lt;&gt;"OK",NOT(ISNUMBER(Календарь!F$33))),"",MAX(0,IF(MIN(Календарь!F$33,$L79)&lt;$E79,0,IF($F79="Разово",1,IF($F79="Еженедельно",INT((MIN(Календарь!F$33,$L79)-$E79)/7)+1,(YEAR(MIN(Календарь!F$33,$L79))-YEAR($E79))*12+MONTH(MIN(Календарь!F$33,$L79))-MONTH($E79)+1-IF(DAY(MIN(Календарь!F$33,$L79))&lt;MIN(DAY($E79),DAY(EOMONTH(MIN(Календарь!F$33,$L79),0))),1,0))))-$M79)*$G79)</f>
        <v/>
      </c>
      <c r="T79" s="21" t="str">
        <f aca="false">IF(OR(K79&lt;&gt;"OK",NOT(ISNUMBER(Календарь!G$33))),"",MAX(0,IF(MIN(Календарь!G$33,$L79)&lt;$E79,0,IF($F79="Разово",1,IF($F79="Еженедельно",INT((MIN(Календарь!G$33,$L79)-$E79)/7)+1,(YEAR(MIN(Календарь!G$33,$L79))-YEAR($E79))*12+MONTH(MIN(Календарь!G$33,$L79))-MONTH($E79)+1-IF(DAY(MIN(Календарь!G$33,$L79))&lt;MIN(DAY($E79),DAY(EOMONTH(MIN(Календарь!G$33,$L79),0))),1,0))))-$M79)*$G79)</f>
        <v/>
      </c>
      <c r="U79" s="21" t="str">
        <f aca="false">IF(OR(K79&lt;&gt;"OK",NOT(ISNUMBER(Календарь!H$33))),"",MAX(0,IF(MIN(Календарь!H$33,$L79)&lt;$E79,0,IF($F79="Разово",1,IF($F79="Еженедельно",INT((MIN(Календарь!H$33,$L79)-$E79)/7)+1,(YEAR(MIN(Календарь!H$33,$L79))-YEAR($E79))*12+MONTH(MIN(Календарь!H$33,$L79))-MONTH($E79)+1-IF(DAY(MIN(Календарь!H$33,$L79))&lt;MIN(DAY($E79),DAY(EOMONTH(MIN(Календарь!H$33,$L79),0))),1,0))))-$M79)*$G79)</f>
        <v/>
      </c>
      <c r="V79" s="21" t="str">
        <f aca="false">IF(OR(K79&lt;&gt;"OK",NOT(ISNUMBER(Календарь!I$33))),"",MAX(0,IF(MIN(Календарь!I$33,$L79)&lt;$E79,0,IF($F79="Разово",1,IF($F79="Еженедельно",INT((MIN(Календарь!I$33,$L79)-$E79)/7)+1,(YEAR(MIN(Календарь!I$33,$L79))-YEAR($E79))*12+MONTH(MIN(Календарь!I$33,$L79))-MONTH($E79)+1-IF(DAY(MIN(Календарь!I$33,$L79))&lt;MIN(DAY($E79),DAY(EOMONTH(MIN(Календарь!I$33,$L79),0))),1,0))))-$M79)*$G79)</f>
        <v/>
      </c>
      <c r="W79" s="21" t="str">
        <f aca="false">IF(OR(K79&lt;&gt;"OK",NOT(ISNUMBER(Календарь!J$33))),"",MAX(0,IF(MIN(Календарь!J$33,$L79)&lt;$E79,0,IF($F79="Разово",1,IF($F79="Еженедельно",INT((MIN(Календарь!J$33,$L79)-$E79)/7)+1,(YEAR(MIN(Календарь!J$33,$L79))-YEAR($E79))*12+MONTH(MIN(Календарь!J$33,$L79))-MONTH($E79)+1-IF(DAY(MIN(Календарь!J$33,$L79))&lt;MIN(DAY($E79),DAY(EOMONTH(MIN(Календарь!J$33,$L79),0))),1,0))))-$M79)*$G79)</f>
        <v/>
      </c>
      <c r="X79" s="21" t="str">
        <f aca="false">IF(OR(K79&lt;&gt;"OK",NOT(ISNUMBER(Календарь!K$33))),"",MAX(0,IF(MIN(Календарь!K$33,$L79)&lt;$E79,0,IF($F79="Разово",1,IF($F79="Еженедельно",INT((MIN(Календарь!K$33,$L79)-$E79)/7)+1,(YEAR(MIN(Календарь!K$33,$L79))-YEAR($E79))*12+MONTH(MIN(Календарь!K$33,$L79))-MONTH($E79)+1-IF(DAY(MIN(Календарь!K$33,$L79))&lt;MIN(DAY($E79),DAY(EOMONTH(MIN(Календарь!K$33,$L79),0))),1,0))))-$M79)*$G79)</f>
        <v/>
      </c>
      <c r="Y79" s="21" t="str">
        <f aca="false">IF(OR(K79&lt;&gt;"OK",NOT(ISNUMBER(Календарь!L$33))),"",MAX(0,IF(MIN(Календарь!L$33,$L79)&lt;$E79,0,IF($F79="Разово",1,IF($F79="Еженедельно",INT((MIN(Календарь!L$33,$L79)-$E79)/7)+1,(YEAR(MIN(Календарь!L$33,$L79))-YEAR($E79))*12+MONTH(MIN(Календарь!L$33,$L79))-MONTH($E79)+1-IF(DAY(MIN(Календарь!L$33,$L79))&lt;MIN(DAY($E79),DAY(EOMONTH(MIN(Календарь!L$33,$L79),0))),1,0))))-$M79)*$G79)</f>
        <v/>
      </c>
      <c r="Z79" s="21" t="str">
        <f aca="false">IF(OR(K79&lt;&gt;"OK",NOT(ISNUMBER(Календарь!M$33))),"",MAX(0,IF(MIN(Календарь!M$33,$L79)&lt;$E79,0,IF($F79="Разово",1,IF($F79="Еженедельно",INT((MIN(Календарь!M$33,$L79)-$E79)/7)+1,(YEAR(MIN(Календарь!M$33,$L79))-YEAR($E79))*12+MONTH(MIN(Календарь!M$33,$L79))-MONTH($E79)+1-IF(DAY(MIN(Календарь!M$33,$L79))&lt;MIN(DAY($E79),DAY(EOMONTH(MIN(Календарь!M$33,$L79),0))),1,0))))-$M79)*$G79)</f>
        <v/>
      </c>
      <c r="AA79" s="21" t="str">
        <f aca="false">IF(OR(K79&lt;&gt;"OK",NOT(ISNUMBER(Календарь!N$33))),"",MAX(0,IF(MIN(Календарь!N$33,$L79)&lt;$E79,0,IF($F79="Разово",1,IF($F79="Еженедельно",INT((MIN(Календарь!N$33,$L79)-$E79)/7)+1,(YEAR(MIN(Календарь!N$33,$L79))-YEAR($E79))*12+MONTH(MIN(Календарь!N$33,$L79))-MONTH($E79)+1-IF(DAY(MIN(Календарь!N$33,$L79))&lt;MIN(DAY($E79),DAY(EOMONTH(MIN(Календарь!N$33,$L79),0))),1,0))))-$M79)*$G79)</f>
        <v/>
      </c>
    </row>
    <row r="80" customFormat="false" ht="22" hidden="false" customHeight="true" outlineLevel="0" collapsed="false">
      <c r="A80" s="6"/>
      <c r="B80" s="6"/>
      <c r="C80" s="6"/>
      <c r="D80" s="6"/>
      <c r="E80" s="5"/>
      <c r="F80" s="6"/>
      <c r="G80" s="7"/>
      <c r="H80" s="5"/>
      <c r="I80" s="6"/>
      <c r="J80" s="1"/>
      <c r="K80" s="19" t="str">
        <f aca="false">IF(COUNTA(A80:I80)=0,"",IF(OR(A80="",B80="",C80="",AND(D80&lt;&gt;"Приход",D80&lt;&gt;"Расход"),NOT(ISNUMBER(E80)),NOT(ISNUMBER(G80)),AND(F80&lt;&gt;"Разово",F80&lt;&gt;"Еженедельно",F80&lt;&gt;"Ежемесячно")),"Ошибка: поля или тип",IF(OR(E80&lt;&gt;INT(E80),E80&lt;36526,E80&gt;109574,G80&lt;0),"Ошибка: дата или сумма",IF(AND(H80&lt;&gt;"",NOT(ISNUMBER(H80))),"Ошибка: последний срок",IF(AND(ISNUMBER(H80),OR(H80&lt;E80,H80&lt;&gt;INT(H80))),"Ошибка: последний срок",IF(COUNTIFS($A$12:$A$111,A80)&lt;&gt;1,"Ошибка: повтор ID","OK"))))))</f>
        <v/>
      </c>
      <c r="L80" s="20" t="str">
        <f aca="false">IF(K80="OK",IF(H80="",DATE(2199,12,31),H80),"")</f>
        <v/>
      </c>
      <c r="M80" s="19" t="str">
        <f aca="false">IF(AND(K80="OK",ISNUMBER(Календарь!$C$6)),IF(MIN(Календарь!$C$6-1,$L80)&lt;$E80,0,IF($F80="Разово",1,IF($F80="Еженедельно",INT((MIN(Календарь!$C$6-1,$L80)-$E80)/7)+1,(YEAR(MIN(Календарь!$C$6-1,$L80))-YEAR($E80))*12+MONTH(MIN(Календарь!$C$6-1,$L80))-MONTH($E80)+1-IF(DAY(MIN(Календарь!$C$6-1,$L80))&lt;MIN(DAY($E80),DAY(EOMONTH(MIN(Календарь!$C$6-1,$L80),0))),1,0)))),"")</f>
        <v/>
      </c>
      <c r="N80" s="21" t="str">
        <f aca="false">IF(OR(K80&lt;&gt;"OK",NOT(ISNUMBER(Календарь!$L$5))),"",MAX(0,IF(MIN(Календарь!$L$5,$L80)&lt;$E80,0,IF($F80="Разово",1,IF($F80="Еженедельно",INT((MIN(Календарь!$L$5,$L80)-$E80)/7)+1,(YEAR(MIN(Календарь!$L$5,$L80))-YEAR($E80))*12+MONTH(MIN(Календарь!$L$5,$L80))-MONTH($E80)+1-IF(DAY(MIN(Календарь!$L$5,$L80))&lt;MIN(DAY($E80),DAY(EOMONTH(MIN(Календарь!$L$5,$L80),0))),1,0))))-$M80)*$G80)</f>
        <v/>
      </c>
      <c r="O80" s="21" t="str">
        <f aca="false">IF(OR(K80&lt;&gt;"OK",NOT(ISNUMBER(Календарь!$C$32-1))),"",MAX(0,IF(MIN(Календарь!$C$32-1,$L80)&lt;$E80,0,IF($F80="Разово",1,IF($F80="Еженедельно",INT((MIN(Календарь!$C$32-1,$L80)-$E80)/7)+1,(YEAR(MIN(Календарь!$C$32-1,$L80))-YEAR($E80))*12+MONTH(MIN(Календарь!$C$32-1,$L80))-MONTH($E80)+1-IF(DAY(MIN(Календарь!$C$32-1,$L80))&lt;MIN(DAY($E80),DAY(EOMONTH(MIN(Календарь!$C$32-1,$L80),0))),1,0))))-$M80)*$G80)</f>
        <v/>
      </c>
      <c r="P80" s="21" t="str">
        <f aca="false">IF(OR(K80&lt;&gt;"OK",NOT(ISNUMBER(Календарь!C$33))),"",MAX(0,IF(MIN(Календарь!C$33,$L80)&lt;$E80,0,IF($F80="Разово",1,IF($F80="Еженедельно",INT((MIN(Календарь!C$33,$L80)-$E80)/7)+1,(YEAR(MIN(Календарь!C$33,$L80))-YEAR($E80))*12+MONTH(MIN(Календарь!C$33,$L80))-MONTH($E80)+1-IF(DAY(MIN(Календарь!C$33,$L80))&lt;MIN(DAY($E80),DAY(EOMONTH(MIN(Календарь!C$33,$L80),0))),1,0))))-$M80)*$G80)</f>
        <v/>
      </c>
      <c r="Q80" s="21" t="str">
        <f aca="false">IF(OR(K80&lt;&gt;"OK",NOT(ISNUMBER(Календарь!D$33))),"",MAX(0,IF(MIN(Календарь!D$33,$L80)&lt;$E80,0,IF($F80="Разово",1,IF($F80="Еженедельно",INT((MIN(Календарь!D$33,$L80)-$E80)/7)+1,(YEAR(MIN(Календарь!D$33,$L80))-YEAR($E80))*12+MONTH(MIN(Календарь!D$33,$L80))-MONTH($E80)+1-IF(DAY(MIN(Календарь!D$33,$L80))&lt;MIN(DAY($E80),DAY(EOMONTH(MIN(Календарь!D$33,$L80),0))),1,0))))-$M80)*$G80)</f>
        <v/>
      </c>
      <c r="R80" s="21" t="str">
        <f aca="false">IF(OR(K80&lt;&gt;"OK",NOT(ISNUMBER(Календарь!E$33))),"",MAX(0,IF(MIN(Календарь!E$33,$L80)&lt;$E80,0,IF($F80="Разово",1,IF($F80="Еженедельно",INT((MIN(Календарь!E$33,$L80)-$E80)/7)+1,(YEAR(MIN(Календарь!E$33,$L80))-YEAR($E80))*12+MONTH(MIN(Календарь!E$33,$L80))-MONTH($E80)+1-IF(DAY(MIN(Календарь!E$33,$L80))&lt;MIN(DAY($E80),DAY(EOMONTH(MIN(Календарь!E$33,$L80),0))),1,0))))-$M80)*$G80)</f>
        <v/>
      </c>
      <c r="S80" s="21" t="str">
        <f aca="false">IF(OR(K80&lt;&gt;"OK",NOT(ISNUMBER(Календарь!F$33))),"",MAX(0,IF(MIN(Календарь!F$33,$L80)&lt;$E80,0,IF($F80="Разово",1,IF($F80="Еженедельно",INT((MIN(Календарь!F$33,$L80)-$E80)/7)+1,(YEAR(MIN(Календарь!F$33,$L80))-YEAR($E80))*12+MONTH(MIN(Календарь!F$33,$L80))-MONTH($E80)+1-IF(DAY(MIN(Календарь!F$33,$L80))&lt;MIN(DAY($E80),DAY(EOMONTH(MIN(Календарь!F$33,$L80),0))),1,0))))-$M80)*$G80)</f>
        <v/>
      </c>
      <c r="T80" s="21" t="str">
        <f aca="false">IF(OR(K80&lt;&gt;"OK",NOT(ISNUMBER(Календарь!G$33))),"",MAX(0,IF(MIN(Календарь!G$33,$L80)&lt;$E80,0,IF($F80="Разово",1,IF($F80="Еженедельно",INT((MIN(Календарь!G$33,$L80)-$E80)/7)+1,(YEAR(MIN(Календарь!G$33,$L80))-YEAR($E80))*12+MONTH(MIN(Календарь!G$33,$L80))-MONTH($E80)+1-IF(DAY(MIN(Календарь!G$33,$L80))&lt;MIN(DAY($E80),DAY(EOMONTH(MIN(Календарь!G$33,$L80),0))),1,0))))-$M80)*$G80)</f>
        <v/>
      </c>
      <c r="U80" s="21" t="str">
        <f aca="false">IF(OR(K80&lt;&gt;"OK",NOT(ISNUMBER(Календарь!H$33))),"",MAX(0,IF(MIN(Календарь!H$33,$L80)&lt;$E80,0,IF($F80="Разово",1,IF($F80="Еженедельно",INT((MIN(Календарь!H$33,$L80)-$E80)/7)+1,(YEAR(MIN(Календарь!H$33,$L80))-YEAR($E80))*12+MONTH(MIN(Календарь!H$33,$L80))-MONTH($E80)+1-IF(DAY(MIN(Календарь!H$33,$L80))&lt;MIN(DAY($E80),DAY(EOMONTH(MIN(Календарь!H$33,$L80),0))),1,0))))-$M80)*$G80)</f>
        <v/>
      </c>
      <c r="V80" s="21" t="str">
        <f aca="false">IF(OR(K80&lt;&gt;"OK",NOT(ISNUMBER(Календарь!I$33))),"",MAX(0,IF(MIN(Календарь!I$33,$L80)&lt;$E80,0,IF($F80="Разово",1,IF($F80="Еженедельно",INT((MIN(Календарь!I$33,$L80)-$E80)/7)+1,(YEAR(MIN(Календарь!I$33,$L80))-YEAR($E80))*12+MONTH(MIN(Календарь!I$33,$L80))-MONTH($E80)+1-IF(DAY(MIN(Календарь!I$33,$L80))&lt;MIN(DAY($E80),DAY(EOMONTH(MIN(Календарь!I$33,$L80),0))),1,0))))-$M80)*$G80)</f>
        <v/>
      </c>
      <c r="W80" s="21" t="str">
        <f aca="false">IF(OR(K80&lt;&gt;"OK",NOT(ISNUMBER(Календарь!J$33))),"",MAX(0,IF(MIN(Календарь!J$33,$L80)&lt;$E80,0,IF($F80="Разово",1,IF($F80="Еженедельно",INT((MIN(Календарь!J$33,$L80)-$E80)/7)+1,(YEAR(MIN(Календарь!J$33,$L80))-YEAR($E80))*12+MONTH(MIN(Календарь!J$33,$L80))-MONTH($E80)+1-IF(DAY(MIN(Календарь!J$33,$L80))&lt;MIN(DAY($E80),DAY(EOMONTH(MIN(Календарь!J$33,$L80),0))),1,0))))-$M80)*$G80)</f>
        <v/>
      </c>
      <c r="X80" s="21" t="str">
        <f aca="false">IF(OR(K80&lt;&gt;"OK",NOT(ISNUMBER(Календарь!K$33))),"",MAX(0,IF(MIN(Календарь!K$33,$L80)&lt;$E80,0,IF($F80="Разово",1,IF($F80="Еженедельно",INT((MIN(Календарь!K$33,$L80)-$E80)/7)+1,(YEAR(MIN(Календарь!K$33,$L80))-YEAR($E80))*12+MONTH(MIN(Календарь!K$33,$L80))-MONTH($E80)+1-IF(DAY(MIN(Календарь!K$33,$L80))&lt;MIN(DAY($E80),DAY(EOMONTH(MIN(Календарь!K$33,$L80),0))),1,0))))-$M80)*$G80)</f>
        <v/>
      </c>
      <c r="Y80" s="21" t="str">
        <f aca="false">IF(OR(K80&lt;&gt;"OK",NOT(ISNUMBER(Календарь!L$33))),"",MAX(0,IF(MIN(Календарь!L$33,$L80)&lt;$E80,0,IF($F80="Разово",1,IF($F80="Еженедельно",INT((MIN(Календарь!L$33,$L80)-$E80)/7)+1,(YEAR(MIN(Календарь!L$33,$L80))-YEAR($E80))*12+MONTH(MIN(Календарь!L$33,$L80))-MONTH($E80)+1-IF(DAY(MIN(Календарь!L$33,$L80))&lt;MIN(DAY($E80),DAY(EOMONTH(MIN(Календарь!L$33,$L80),0))),1,0))))-$M80)*$G80)</f>
        <v/>
      </c>
      <c r="Z80" s="21" t="str">
        <f aca="false">IF(OR(K80&lt;&gt;"OK",NOT(ISNUMBER(Календарь!M$33))),"",MAX(0,IF(MIN(Календарь!M$33,$L80)&lt;$E80,0,IF($F80="Разово",1,IF($F80="Еженедельно",INT((MIN(Календарь!M$33,$L80)-$E80)/7)+1,(YEAR(MIN(Календарь!M$33,$L80))-YEAR($E80))*12+MONTH(MIN(Календарь!M$33,$L80))-MONTH($E80)+1-IF(DAY(MIN(Календарь!M$33,$L80))&lt;MIN(DAY($E80),DAY(EOMONTH(MIN(Календарь!M$33,$L80),0))),1,0))))-$M80)*$G80)</f>
        <v/>
      </c>
      <c r="AA80" s="21" t="str">
        <f aca="false">IF(OR(K80&lt;&gt;"OK",NOT(ISNUMBER(Календарь!N$33))),"",MAX(0,IF(MIN(Календарь!N$33,$L80)&lt;$E80,0,IF($F80="Разово",1,IF($F80="Еженедельно",INT((MIN(Календарь!N$33,$L80)-$E80)/7)+1,(YEAR(MIN(Календарь!N$33,$L80))-YEAR($E80))*12+MONTH(MIN(Календарь!N$33,$L80))-MONTH($E80)+1-IF(DAY(MIN(Календарь!N$33,$L80))&lt;MIN(DAY($E80),DAY(EOMONTH(MIN(Календарь!N$33,$L80),0))),1,0))))-$M80)*$G80)</f>
        <v/>
      </c>
    </row>
    <row r="81" customFormat="false" ht="22" hidden="false" customHeight="true" outlineLevel="0" collapsed="false">
      <c r="A81" s="6"/>
      <c r="B81" s="6"/>
      <c r="C81" s="6"/>
      <c r="D81" s="6"/>
      <c r="E81" s="5"/>
      <c r="F81" s="6"/>
      <c r="G81" s="7"/>
      <c r="H81" s="5"/>
      <c r="I81" s="6"/>
      <c r="J81" s="1"/>
      <c r="K81" s="19" t="str">
        <f aca="false">IF(COUNTA(A81:I81)=0,"",IF(OR(A81="",B81="",C81="",AND(D81&lt;&gt;"Приход",D81&lt;&gt;"Расход"),NOT(ISNUMBER(E81)),NOT(ISNUMBER(G81)),AND(F81&lt;&gt;"Разово",F81&lt;&gt;"Еженедельно",F81&lt;&gt;"Ежемесячно")),"Ошибка: поля или тип",IF(OR(E81&lt;&gt;INT(E81),E81&lt;36526,E81&gt;109574,G81&lt;0),"Ошибка: дата или сумма",IF(AND(H81&lt;&gt;"",NOT(ISNUMBER(H81))),"Ошибка: последний срок",IF(AND(ISNUMBER(H81),OR(H81&lt;E81,H81&lt;&gt;INT(H81))),"Ошибка: последний срок",IF(COUNTIFS($A$12:$A$111,A81)&lt;&gt;1,"Ошибка: повтор ID","OK"))))))</f>
        <v/>
      </c>
      <c r="L81" s="20" t="str">
        <f aca="false">IF(K81="OK",IF(H81="",DATE(2199,12,31),H81),"")</f>
        <v/>
      </c>
      <c r="M81" s="19" t="str">
        <f aca="false">IF(AND(K81="OK",ISNUMBER(Календарь!$C$6)),IF(MIN(Календарь!$C$6-1,$L81)&lt;$E81,0,IF($F81="Разово",1,IF($F81="Еженедельно",INT((MIN(Календарь!$C$6-1,$L81)-$E81)/7)+1,(YEAR(MIN(Календарь!$C$6-1,$L81))-YEAR($E81))*12+MONTH(MIN(Календарь!$C$6-1,$L81))-MONTH($E81)+1-IF(DAY(MIN(Календарь!$C$6-1,$L81))&lt;MIN(DAY($E81),DAY(EOMONTH(MIN(Календарь!$C$6-1,$L81),0))),1,0)))),"")</f>
        <v/>
      </c>
      <c r="N81" s="21" t="str">
        <f aca="false">IF(OR(K81&lt;&gt;"OK",NOT(ISNUMBER(Календарь!$L$5))),"",MAX(0,IF(MIN(Календарь!$L$5,$L81)&lt;$E81,0,IF($F81="Разово",1,IF($F81="Еженедельно",INT((MIN(Календарь!$L$5,$L81)-$E81)/7)+1,(YEAR(MIN(Календарь!$L$5,$L81))-YEAR($E81))*12+MONTH(MIN(Календарь!$L$5,$L81))-MONTH($E81)+1-IF(DAY(MIN(Календарь!$L$5,$L81))&lt;MIN(DAY($E81),DAY(EOMONTH(MIN(Календарь!$L$5,$L81),0))),1,0))))-$M81)*$G81)</f>
        <v/>
      </c>
      <c r="O81" s="21" t="str">
        <f aca="false">IF(OR(K81&lt;&gt;"OK",NOT(ISNUMBER(Календарь!$C$32-1))),"",MAX(0,IF(MIN(Календарь!$C$32-1,$L81)&lt;$E81,0,IF($F81="Разово",1,IF($F81="Еженедельно",INT((MIN(Календарь!$C$32-1,$L81)-$E81)/7)+1,(YEAR(MIN(Календарь!$C$32-1,$L81))-YEAR($E81))*12+MONTH(MIN(Календарь!$C$32-1,$L81))-MONTH($E81)+1-IF(DAY(MIN(Календарь!$C$32-1,$L81))&lt;MIN(DAY($E81),DAY(EOMONTH(MIN(Календарь!$C$32-1,$L81),0))),1,0))))-$M81)*$G81)</f>
        <v/>
      </c>
      <c r="P81" s="21" t="str">
        <f aca="false">IF(OR(K81&lt;&gt;"OK",NOT(ISNUMBER(Календарь!C$33))),"",MAX(0,IF(MIN(Календарь!C$33,$L81)&lt;$E81,0,IF($F81="Разово",1,IF($F81="Еженедельно",INT((MIN(Календарь!C$33,$L81)-$E81)/7)+1,(YEAR(MIN(Календарь!C$33,$L81))-YEAR($E81))*12+MONTH(MIN(Календарь!C$33,$L81))-MONTH($E81)+1-IF(DAY(MIN(Календарь!C$33,$L81))&lt;MIN(DAY($E81),DAY(EOMONTH(MIN(Календарь!C$33,$L81),0))),1,0))))-$M81)*$G81)</f>
        <v/>
      </c>
      <c r="Q81" s="21" t="str">
        <f aca="false">IF(OR(K81&lt;&gt;"OK",NOT(ISNUMBER(Календарь!D$33))),"",MAX(0,IF(MIN(Календарь!D$33,$L81)&lt;$E81,0,IF($F81="Разово",1,IF($F81="Еженедельно",INT((MIN(Календарь!D$33,$L81)-$E81)/7)+1,(YEAR(MIN(Календарь!D$33,$L81))-YEAR($E81))*12+MONTH(MIN(Календарь!D$33,$L81))-MONTH($E81)+1-IF(DAY(MIN(Календарь!D$33,$L81))&lt;MIN(DAY($E81),DAY(EOMONTH(MIN(Календарь!D$33,$L81),0))),1,0))))-$M81)*$G81)</f>
        <v/>
      </c>
      <c r="R81" s="21" t="str">
        <f aca="false">IF(OR(K81&lt;&gt;"OK",NOT(ISNUMBER(Календарь!E$33))),"",MAX(0,IF(MIN(Календарь!E$33,$L81)&lt;$E81,0,IF($F81="Разово",1,IF($F81="Еженедельно",INT((MIN(Календарь!E$33,$L81)-$E81)/7)+1,(YEAR(MIN(Календарь!E$33,$L81))-YEAR($E81))*12+MONTH(MIN(Календарь!E$33,$L81))-MONTH($E81)+1-IF(DAY(MIN(Календарь!E$33,$L81))&lt;MIN(DAY($E81),DAY(EOMONTH(MIN(Календарь!E$33,$L81),0))),1,0))))-$M81)*$G81)</f>
        <v/>
      </c>
      <c r="S81" s="21" t="str">
        <f aca="false">IF(OR(K81&lt;&gt;"OK",NOT(ISNUMBER(Календарь!F$33))),"",MAX(0,IF(MIN(Календарь!F$33,$L81)&lt;$E81,0,IF($F81="Разово",1,IF($F81="Еженедельно",INT((MIN(Календарь!F$33,$L81)-$E81)/7)+1,(YEAR(MIN(Календарь!F$33,$L81))-YEAR($E81))*12+MONTH(MIN(Календарь!F$33,$L81))-MONTH($E81)+1-IF(DAY(MIN(Календарь!F$33,$L81))&lt;MIN(DAY($E81),DAY(EOMONTH(MIN(Календарь!F$33,$L81),0))),1,0))))-$M81)*$G81)</f>
        <v/>
      </c>
      <c r="T81" s="21" t="str">
        <f aca="false">IF(OR(K81&lt;&gt;"OK",NOT(ISNUMBER(Календарь!G$33))),"",MAX(0,IF(MIN(Календарь!G$33,$L81)&lt;$E81,0,IF($F81="Разово",1,IF($F81="Еженедельно",INT((MIN(Календарь!G$33,$L81)-$E81)/7)+1,(YEAR(MIN(Календарь!G$33,$L81))-YEAR($E81))*12+MONTH(MIN(Календарь!G$33,$L81))-MONTH($E81)+1-IF(DAY(MIN(Календарь!G$33,$L81))&lt;MIN(DAY($E81),DAY(EOMONTH(MIN(Календарь!G$33,$L81),0))),1,0))))-$M81)*$G81)</f>
        <v/>
      </c>
      <c r="U81" s="21" t="str">
        <f aca="false">IF(OR(K81&lt;&gt;"OK",NOT(ISNUMBER(Календарь!H$33))),"",MAX(0,IF(MIN(Календарь!H$33,$L81)&lt;$E81,0,IF($F81="Разово",1,IF($F81="Еженедельно",INT((MIN(Календарь!H$33,$L81)-$E81)/7)+1,(YEAR(MIN(Календарь!H$33,$L81))-YEAR($E81))*12+MONTH(MIN(Календарь!H$33,$L81))-MONTH($E81)+1-IF(DAY(MIN(Календарь!H$33,$L81))&lt;MIN(DAY($E81),DAY(EOMONTH(MIN(Календарь!H$33,$L81),0))),1,0))))-$M81)*$G81)</f>
        <v/>
      </c>
      <c r="V81" s="21" t="str">
        <f aca="false">IF(OR(K81&lt;&gt;"OK",NOT(ISNUMBER(Календарь!I$33))),"",MAX(0,IF(MIN(Календарь!I$33,$L81)&lt;$E81,0,IF($F81="Разово",1,IF($F81="Еженедельно",INT((MIN(Календарь!I$33,$L81)-$E81)/7)+1,(YEAR(MIN(Календарь!I$33,$L81))-YEAR($E81))*12+MONTH(MIN(Календарь!I$33,$L81))-MONTH($E81)+1-IF(DAY(MIN(Календарь!I$33,$L81))&lt;MIN(DAY($E81),DAY(EOMONTH(MIN(Календарь!I$33,$L81),0))),1,0))))-$M81)*$G81)</f>
        <v/>
      </c>
      <c r="W81" s="21" t="str">
        <f aca="false">IF(OR(K81&lt;&gt;"OK",NOT(ISNUMBER(Календарь!J$33))),"",MAX(0,IF(MIN(Календарь!J$33,$L81)&lt;$E81,0,IF($F81="Разово",1,IF($F81="Еженедельно",INT((MIN(Календарь!J$33,$L81)-$E81)/7)+1,(YEAR(MIN(Календарь!J$33,$L81))-YEAR($E81))*12+MONTH(MIN(Календарь!J$33,$L81))-MONTH($E81)+1-IF(DAY(MIN(Календарь!J$33,$L81))&lt;MIN(DAY($E81),DAY(EOMONTH(MIN(Календарь!J$33,$L81),0))),1,0))))-$M81)*$G81)</f>
        <v/>
      </c>
      <c r="X81" s="21" t="str">
        <f aca="false">IF(OR(K81&lt;&gt;"OK",NOT(ISNUMBER(Календарь!K$33))),"",MAX(0,IF(MIN(Календарь!K$33,$L81)&lt;$E81,0,IF($F81="Разово",1,IF($F81="Еженедельно",INT((MIN(Календарь!K$33,$L81)-$E81)/7)+1,(YEAR(MIN(Календарь!K$33,$L81))-YEAR($E81))*12+MONTH(MIN(Календарь!K$33,$L81))-MONTH($E81)+1-IF(DAY(MIN(Календарь!K$33,$L81))&lt;MIN(DAY($E81),DAY(EOMONTH(MIN(Календарь!K$33,$L81),0))),1,0))))-$M81)*$G81)</f>
        <v/>
      </c>
      <c r="Y81" s="21" t="str">
        <f aca="false">IF(OR(K81&lt;&gt;"OK",NOT(ISNUMBER(Календарь!L$33))),"",MAX(0,IF(MIN(Календарь!L$33,$L81)&lt;$E81,0,IF($F81="Разово",1,IF($F81="Еженедельно",INT((MIN(Календарь!L$33,$L81)-$E81)/7)+1,(YEAR(MIN(Календарь!L$33,$L81))-YEAR($E81))*12+MONTH(MIN(Календарь!L$33,$L81))-MONTH($E81)+1-IF(DAY(MIN(Календарь!L$33,$L81))&lt;MIN(DAY($E81),DAY(EOMONTH(MIN(Календарь!L$33,$L81),0))),1,0))))-$M81)*$G81)</f>
        <v/>
      </c>
      <c r="Z81" s="21" t="str">
        <f aca="false">IF(OR(K81&lt;&gt;"OK",NOT(ISNUMBER(Календарь!M$33))),"",MAX(0,IF(MIN(Календарь!M$33,$L81)&lt;$E81,0,IF($F81="Разово",1,IF($F81="Еженедельно",INT((MIN(Календарь!M$33,$L81)-$E81)/7)+1,(YEAR(MIN(Календарь!M$33,$L81))-YEAR($E81))*12+MONTH(MIN(Календарь!M$33,$L81))-MONTH($E81)+1-IF(DAY(MIN(Календарь!M$33,$L81))&lt;MIN(DAY($E81),DAY(EOMONTH(MIN(Календарь!M$33,$L81),0))),1,0))))-$M81)*$G81)</f>
        <v/>
      </c>
      <c r="AA81" s="21" t="str">
        <f aca="false">IF(OR(K81&lt;&gt;"OK",NOT(ISNUMBER(Календарь!N$33))),"",MAX(0,IF(MIN(Календарь!N$33,$L81)&lt;$E81,0,IF($F81="Разово",1,IF($F81="Еженедельно",INT((MIN(Календарь!N$33,$L81)-$E81)/7)+1,(YEAR(MIN(Календарь!N$33,$L81))-YEAR($E81))*12+MONTH(MIN(Календарь!N$33,$L81))-MONTH($E81)+1-IF(DAY(MIN(Календарь!N$33,$L81))&lt;MIN(DAY($E81),DAY(EOMONTH(MIN(Календарь!N$33,$L81),0))),1,0))))-$M81)*$G81)</f>
        <v/>
      </c>
    </row>
    <row r="82" customFormat="false" ht="22" hidden="false" customHeight="true" outlineLevel="0" collapsed="false">
      <c r="A82" s="6"/>
      <c r="B82" s="6"/>
      <c r="C82" s="6"/>
      <c r="D82" s="6"/>
      <c r="E82" s="5"/>
      <c r="F82" s="6"/>
      <c r="G82" s="7"/>
      <c r="H82" s="5"/>
      <c r="I82" s="6"/>
      <c r="J82" s="1"/>
      <c r="K82" s="19" t="str">
        <f aca="false">IF(COUNTA(A82:I82)=0,"",IF(OR(A82="",B82="",C82="",AND(D82&lt;&gt;"Приход",D82&lt;&gt;"Расход"),NOT(ISNUMBER(E82)),NOT(ISNUMBER(G82)),AND(F82&lt;&gt;"Разово",F82&lt;&gt;"Еженедельно",F82&lt;&gt;"Ежемесячно")),"Ошибка: поля или тип",IF(OR(E82&lt;&gt;INT(E82),E82&lt;36526,E82&gt;109574,G82&lt;0),"Ошибка: дата или сумма",IF(AND(H82&lt;&gt;"",NOT(ISNUMBER(H82))),"Ошибка: последний срок",IF(AND(ISNUMBER(H82),OR(H82&lt;E82,H82&lt;&gt;INT(H82))),"Ошибка: последний срок",IF(COUNTIFS($A$12:$A$111,A82)&lt;&gt;1,"Ошибка: повтор ID","OK"))))))</f>
        <v/>
      </c>
      <c r="L82" s="20" t="str">
        <f aca="false">IF(K82="OK",IF(H82="",DATE(2199,12,31),H82),"")</f>
        <v/>
      </c>
      <c r="M82" s="19" t="str">
        <f aca="false">IF(AND(K82="OK",ISNUMBER(Календарь!$C$6)),IF(MIN(Календарь!$C$6-1,$L82)&lt;$E82,0,IF($F82="Разово",1,IF($F82="Еженедельно",INT((MIN(Календарь!$C$6-1,$L82)-$E82)/7)+1,(YEAR(MIN(Календарь!$C$6-1,$L82))-YEAR($E82))*12+MONTH(MIN(Календарь!$C$6-1,$L82))-MONTH($E82)+1-IF(DAY(MIN(Календарь!$C$6-1,$L82))&lt;MIN(DAY($E82),DAY(EOMONTH(MIN(Календарь!$C$6-1,$L82),0))),1,0)))),"")</f>
        <v/>
      </c>
      <c r="N82" s="21" t="str">
        <f aca="false">IF(OR(K82&lt;&gt;"OK",NOT(ISNUMBER(Календарь!$L$5))),"",MAX(0,IF(MIN(Календарь!$L$5,$L82)&lt;$E82,0,IF($F82="Разово",1,IF($F82="Еженедельно",INT((MIN(Календарь!$L$5,$L82)-$E82)/7)+1,(YEAR(MIN(Календарь!$L$5,$L82))-YEAR($E82))*12+MONTH(MIN(Календарь!$L$5,$L82))-MONTH($E82)+1-IF(DAY(MIN(Календарь!$L$5,$L82))&lt;MIN(DAY($E82),DAY(EOMONTH(MIN(Календарь!$L$5,$L82),0))),1,0))))-$M82)*$G82)</f>
        <v/>
      </c>
      <c r="O82" s="21" t="str">
        <f aca="false">IF(OR(K82&lt;&gt;"OK",NOT(ISNUMBER(Календарь!$C$32-1))),"",MAX(0,IF(MIN(Календарь!$C$32-1,$L82)&lt;$E82,0,IF($F82="Разово",1,IF($F82="Еженедельно",INT((MIN(Календарь!$C$32-1,$L82)-$E82)/7)+1,(YEAR(MIN(Календарь!$C$32-1,$L82))-YEAR($E82))*12+MONTH(MIN(Календарь!$C$32-1,$L82))-MONTH($E82)+1-IF(DAY(MIN(Календарь!$C$32-1,$L82))&lt;MIN(DAY($E82),DAY(EOMONTH(MIN(Календарь!$C$32-1,$L82),0))),1,0))))-$M82)*$G82)</f>
        <v/>
      </c>
      <c r="P82" s="21" t="str">
        <f aca="false">IF(OR(K82&lt;&gt;"OK",NOT(ISNUMBER(Календарь!C$33))),"",MAX(0,IF(MIN(Календарь!C$33,$L82)&lt;$E82,0,IF($F82="Разово",1,IF($F82="Еженедельно",INT((MIN(Календарь!C$33,$L82)-$E82)/7)+1,(YEAR(MIN(Календарь!C$33,$L82))-YEAR($E82))*12+MONTH(MIN(Календарь!C$33,$L82))-MONTH($E82)+1-IF(DAY(MIN(Календарь!C$33,$L82))&lt;MIN(DAY($E82),DAY(EOMONTH(MIN(Календарь!C$33,$L82),0))),1,0))))-$M82)*$G82)</f>
        <v/>
      </c>
      <c r="Q82" s="21" t="str">
        <f aca="false">IF(OR(K82&lt;&gt;"OK",NOT(ISNUMBER(Календарь!D$33))),"",MAX(0,IF(MIN(Календарь!D$33,$L82)&lt;$E82,0,IF($F82="Разово",1,IF($F82="Еженедельно",INT((MIN(Календарь!D$33,$L82)-$E82)/7)+1,(YEAR(MIN(Календарь!D$33,$L82))-YEAR($E82))*12+MONTH(MIN(Календарь!D$33,$L82))-MONTH($E82)+1-IF(DAY(MIN(Календарь!D$33,$L82))&lt;MIN(DAY($E82),DAY(EOMONTH(MIN(Календарь!D$33,$L82),0))),1,0))))-$M82)*$G82)</f>
        <v/>
      </c>
      <c r="R82" s="21" t="str">
        <f aca="false">IF(OR(K82&lt;&gt;"OK",NOT(ISNUMBER(Календарь!E$33))),"",MAX(0,IF(MIN(Календарь!E$33,$L82)&lt;$E82,0,IF($F82="Разово",1,IF($F82="Еженедельно",INT((MIN(Календарь!E$33,$L82)-$E82)/7)+1,(YEAR(MIN(Календарь!E$33,$L82))-YEAR($E82))*12+MONTH(MIN(Календарь!E$33,$L82))-MONTH($E82)+1-IF(DAY(MIN(Календарь!E$33,$L82))&lt;MIN(DAY($E82),DAY(EOMONTH(MIN(Календарь!E$33,$L82),0))),1,0))))-$M82)*$G82)</f>
        <v/>
      </c>
      <c r="S82" s="21" t="str">
        <f aca="false">IF(OR(K82&lt;&gt;"OK",NOT(ISNUMBER(Календарь!F$33))),"",MAX(0,IF(MIN(Календарь!F$33,$L82)&lt;$E82,0,IF($F82="Разово",1,IF($F82="Еженедельно",INT((MIN(Календарь!F$33,$L82)-$E82)/7)+1,(YEAR(MIN(Календарь!F$33,$L82))-YEAR($E82))*12+MONTH(MIN(Календарь!F$33,$L82))-MONTH($E82)+1-IF(DAY(MIN(Календарь!F$33,$L82))&lt;MIN(DAY($E82),DAY(EOMONTH(MIN(Календарь!F$33,$L82),0))),1,0))))-$M82)*$G82)</f>
        <v/>
      </c>
      <c r="T82" s="21" t="str">
        <f aca="false">IF(OR(K82&lt;&gt;"OK",NOT(ISNUMBER(Календарь!G$33))),"",MAX(0,IF(MIN(Календарь!G$33,$L82)&lt;$E82,0,IF($F82="Разово",1,IF($F82="Еженедельно",INT((MIN(Календарь!G$33,$L82)-$E82)/7)+1,(YEAR(MIN(Календарь!G$33,$L82))-YEAR($E82))*12+MONTH(MIN(Календарь!G$33,$L82))-MONTH($E82)+1-IF(DAY(MIN(Календарь!G$33,$L82))&lt;MIN(DAY($E82),DAY(EOMONTH(MIN(Календарь!G$33,$L82),0))),1,0))))-$M82)*$G82)</f>
        <v/>
      </c>
      <c r="U82" s="21" t="str">
        <f aca="false">IF(OR(K82&lt;&gt;"OK",NOT(ISNUMBER(Календарь!H$33))),"",MAX(0,IF(MIN(Календарь!H$33,$L82)&lt;$E82,0,IF($F82="Разово",1,IF($F82="Еженедельно",INT((MIN(Календарь!H$33,$L82)-$E82)/7)+1,(YEAR(MIN(Календарь!H$33,$L82))-YEAR($E82))*12+MONTH(MIN(Календарь!H$33,$L82))-MONTH($E82)+1-IF(DAY(MIN(Календарь!H$33,$L82))&lt;MIN(DAY($E82),DAY(EOMONTH(MIN(Календарь!H$33,$L82),0))),1,0))))-$M82)*$G82)</f>
        <v/>
      </c>
      <c r="V82" s="21" t="str">
        <f aca="false">IF(OR(K82&lt;&gt;"OK",NOT(ISNUMBER(Календарь!I$33))),"",MAX(0,IF(MIN(Календарь!I$33,$L82)&lt;$E82,0,IF($F82="Разово",1,IF($F82="Еженедельно",INT((MIN(Календарь!I$33,$L82)-$E82)/7)+1,(YEAR(MIN(Календарь!I$33,$L82))-YEAR($E82))*12+MONTH(MIN(Календарь!I$33,$L82))-MONTH($E82)+1-IF(DAY(MIN(Календарь!I$33,$L82))&lt;MIN(DAY($E82),DAY(EOMONTH(MIN(Календарь!I$33,$L82),0))),1,0))))-$M82)*$G82)</f>
        <v/>
      </c>
      <c r="W82" s="21" t="str">
        <f aca="false">IF(OR(K82&lt;&gt;"OK",NOT(ISNUMBER(Календарь!J$33))),"",MAX(0,IF(MIN(Календарь!J$33,$L82)&lt;$E82,0,IF($F82="Разово",1,IF($F82="Еженедельно",INT((MIN(Календарь!J$33,$L82)-$E82)/7)+1,(YEAR(MIN(Календарь!J$33,$L82))-YEAR($E82))*12+MONTH(MIN(Календарь!J$33,$L82))-MONTH($E82)+1-IF(DAY(MIN(Календарь!J$33,$L82))&lt;MIN(DAY($E82),DAY(EOMONTH(MIN(Календарь!J$33,$L82),0))),1,0))))-$M82)*$G82)</f>
        <v/>
      </c>
      <c r="X82" s="21" t="str">
        <f aca="false">IF(OR(K82&lt;&gt;"OK",NOT(ISNUMBER(Календарь!K$33))),"",MAX(0,IF(MIN(Календарь!K$33,$L82)&lt;$E82,0,IF($F82="Разово",1,IF($F82="Еженедельно",INT((MIN(Календарь!K$33,$L82)-$E82)/7)+1,(YEAR(MIN(Календарь!K$33,$L82))-YEAR($E82))*12+MONTH(MIN(Календарь!K$33,$L82))-MONTH($E82)+1-IF(DAY(MIN(Календарь!K$33,$L82))&lt;MIN(DAY($E82),DAY(EOMONTH(MIN(Календарь!K$33,$L82),0))),1,0))))-$M82)*$G82)</f>
        <v/>
      </c>
      <c r="Y82" s="21" t="str">
        <f aca="false">IF(OR(K82&lt;&gt;"OK",NOT(ISNUMBER(Календарь!L$33))),"",MAX(0,IF(MIN(Календарь!L$33,$L82)&lt;$E82,0,IF($F82="Разово",1,IF($F82="Еженедельно",INT((MIN(Календарь!L$33,$L82)-$E82)/7)+1,(YEAR(MIN(Календарь!L$33,$L82))-YEAR($E82))*12+MONTH(MIN(Календарь!L$33,$L82))-MONTH($E82)+1-IF(DAY(MIN(Календарь!L$33,$L82))&lt;MIN(DAY($E82),DAY(EOMONTH(MIN(Календарь!L$33,$L82),0))),1,0))))-$M82)*$G82)</f>
        <v/>
      </c>
      <c r="Z82" s="21" t="str">
        <f aca="false">IF(OR(K82&lt;&gt;"OK",NOT(ISNUMBER(Календарь!M$33))),"",MAX(0,IF(MIN(Календарь!M$33,$L82)&lt;$E82,0,IF($F82="Разово",1,IF($F82="Еженедельно",INT((MIN(Календарь!M$33,$L82)-$E82)/7)+1,(YEAR(MIN(Календарь!M$33,$L82))-YEAR($E82))*12+MONTH(MIN(Календарь!M$33,$L82))-MONTH($E82)+1-IF(DAY(MIN(Календарь!M$33,$L82))&lt;MIN(DAY($E82),DAY(EOMONTH(MIN(Календарь!M$33,$L82),0))),1,0))))-$M82)*$G82)</f>
        <v/>
      </c>
      <c r="AA82" s="21" t="str">
        <f aca="false">IF(OR(K82&lt;&gt;"OK",NOT(ISNUMBER(Календарь!N$33))),"",MAX(0,IF(MIN(Календарь!N$33,$L82)&lt;$E82,0,IF($F82="Разово",1,IF($F82="Еженедельно",INT((MIN(Календарь!N$33,$L82)-$E82)/7)+1,(YEAR(MIN(Календарь!N$33,$L82))-YEAR($E82))*12+MONTH(MIN(Календарь!N$33,$L82))-MONTH($E82)+1-IF(DAY(MIN(Календарь!N$33,$L82))&lt;MIN(DAY($E82),DAY(EOMONTH(MIN(Календарь!N$33,$L82),0))),1,0))))-$M82)*$G82)</f>
        <v/>
      </c>
    </row>
    <row r="83" customFormat="false" ht="22" hidden="false" customHeight="true" outlineLevel="0" collapsed="false">
      <c r="A83" s="6"/>
      <c r="B83" s="6"/>
      <c r="C83" s="6"/>
      <c r="D83" s="6"/>
      <c r="E83" s="5"/>
      <c r="F83" s="6"/>
      <c r="G83" s="7"/>
      <c r="H83" s="5"/>
      <c r="I83" s="6"/>
      <c r="J83" s="1"/>
      <c r="K83" s="19" t="str">
        <f aca="false">IF(COUNTA(A83:I83)=0,"",IF(OR(A83="",B83="",C83="",AND(D83&lt;&gt;"Приход",D83&lt;&gt;"Расход"),NOT(ISNUMBER(E83)),NOT(ISNUMBER(G83)),AND(F83&lt;&gt;"Разово",F83&lt;&gt;"Еженедельно",F83&lt;&gt;"Ежемесячно")),"Ошибка: поля или тип",IF(OR(E83&lt;&gt;INT(E83),E83&lt;36526,E83&gt;109574,G83&lt;0),"Ошибка: дата или сумма",IF(AND(H83&lt;&gt;"",NOT(ISNUMBER(H83))),"Ошибка: последний срок",IF(AND(ISNUMBER(H83),OR(H83&lt;E83,H83&lt;&gt;INT(H83))),"Ошибка: последний срок",IF(COUNTIFS($A$12:$A$111,A83)&lt;&gt;1,"Ошибка: повтор ID","OK"))))))</f>
        <v/>
      </c>
      <c r="L83" s="20" t="str">
        <f aca="false">IF(K83="OK",IF(H83="",DATE(2199,12,31),H83),"")</f>
        <v/>
      </c>
      <c r="M83" s="19" t="str">
        <f aca="false">IF(AND(K83="OK",ISNUMBER(Календарь!$C$6)),IF(MIN(Календарь!$C$6-1,$L83)&lt;$E83,0,IF($F83="Разово",1,IF($F83="Еженедельно",INT((MIN(Календарь!$C$6-1,$L83)-$E83)/7)+1,(YEAR(MIN(Календарь!$C$6-1,$L83))-YEAR($E83))*12+MONTH(MIN(Календарь!$C$6-1,$L83))-MONTH($E83)+1-IF(DAY(MIN(Календарь!$C$6-1,$L83))&lt;MIN(DAY($E83),DAY(EOMONTH(MIN(Календарь!$C$6-1,$L83),0))),1,0)))),"")</f>
        <v/>
      </c>
      <c r="N83" s="21" t="str">
        <f aca="false">IF(OR(K83&lt;&gt;"OK",NOT(ISNUMBER(Календарь!$L$5))),"",MAX(0,IF(MIN(Календарь!$L$5,$L83)&lt;$E83,0,IF($F83="Разово",1,IF($F83="Еженедельно",INT((MIN(Календарь!$L$5,$L83)-$E83)/7)+1,(YEAR(MIN(Календарь!$L$5,$L83))-YEAR($E83))*12+MONTH(MIN(Календарь!$L$5,$L83))-MONTH($E83)+1-IF(DAY(MIN(Календарь!$L$5,$L83))&lt;MIN(DAY($E83),DAY(EOMONTH(MIN(Календарь!$L$5,$L83),0))),1,0))))-$M83)*$G83)</f>
        <v/>
      </c>
      <c r="O83" s="21" t="str">
        <f aca="false">IF(OR(K83&lt;&gt;"OK",NOT(ISNUMBER(Календарь!$C$32-1))),"",MAX(0,IF(MIN(Календарь!$C$32-1,$L83)&lt;$E83,0,IF($F83="Разово",1,IF($F83="Еженедельно",INT((MIN(Календарь!$C$32-1,$L83)-$E83)/7)+1,(YEAR(MIN(Календарь!$C$32-1,$L83))-YEAR($E83))*12+MONTH(MIN(Календарь!$C$32-1,$L83))-MONTH($E83)+1-IF(DAY(MIN(Календарь!$C$32-1,$L83))&lt;MIN(DAY($E83),DAY(EOMONTH(MIN(Календарь!$C$32-1,$L83),0))),1,0))))-$M83)*$G83)</f>
        <v/>
      </c>
      <c r="P83" s="21" t="str">
        <f aca="false">IF(OR(K83&lt;&gt;"OK",NOT(ISNUMBER(Календарь!C$33))),"",MAX(0,IF(MIN(Календарь!C$33,$L83)&lt;$E83,0,IF($F83="Разово",1,IF($F83="Еженедельно",INT((MIN(Календарь!C$33,$L83)-$E83)/7)+1,(YEAR(MIN(Календарь!C$33,$L83))-YEAR($E83))*12+MONTH(MIN(Календарь!C$33,$L83))-MONTH($E83)+1-IF(DAY(MIN(Календарь!C$33,$L83))&lt;MIN(DAY($E83),DAY(EOMONTH(MIN(Календарь!C$33,$L83),0))),1,0))))-$M83)*$G83)</f>
        <v/>
      </c>
      <c r="Q83" s="21" t="str">
        <f aca="false">IF(OR(K83&lt;&gt;"OK",NOT(ISNUMBER(Календарь!D$33))),"",MAX(0,IF(MIN(Календарь!D$33,$L83)&lt;$E83,0,IF($F83="Разово",1,IF($F83="Еженедельно",INT((MIN(Календарь!D$33,$L83)-$E83)/7)+1,(YEAR(MIN(Календарь!D$33,$L83))-YEAR($E83))*12+MONTH(MIN(Календарь!D$33,$L83))-MONTH($E83)+1-IF(DAY(MIN(Календарь!D$33,$L83))&lt;MIN(DAY($E83),DAY(EOMONTH(MIN(Календарь!D$33,$L83),0))),1,0))))-$M83)*$G83)</f>
        <v/>
      </c>
      <c r="R83" s="21" t="str">
        <f aca="false">IF(OR(K83&lt;&gt;"OK",NOT(ISNUMBER(Календарь!E$33))),"",MAX(0,IF(MIN(Календарь!E$33,$L83)&lt;$E83,0,IF($F83="Разово",1,IF($F83="Еженедельно",INT((MIN(Календарь!E$33,$L83)-$E83)/7)+1,(YEAR(MIN(Календарь!E$33,$L83))-YEAR($E83))*12+MONTH(MIN(Календарь!E$33,$L83))-MONTH($E83)+1-IF(DAY(MIN(Календарь!E$33,$L83))&lt;MIN(DAY($E83),DAY(EOMONTH(MIN(Календарь!E$33,$L83),0))),1,0))))-$M83)*$G83)</f>
        <v/>
      </c>
      <c r="S83" s="21" t="str">
        <f aca="false">IF(OR(K83&lt;&gt;"OK",NOT(ISNUMBER(Календарь!F$33))),"",MAX(0,IF(MIN(Календарь!F$33,$L83)&lt;$E83,0,IF($F83="Разово",1,IF($F83="Еженедельно",INT((MIN(Календарь!F$33,$L83)-$E83)/7)+1,(YEAR(MIN(Календарь!F$33,$L83))-YEAR($E83))*12+MONTH(MIN(Календарь!F$33,$L83))-MONTH($E83)+1-IF(DAY(MIN(Календарь!F$33,$L83))&lt;MIN(DAY($E83),DAY(EOMONTH(MIN(Календарь!F$33,$L83),0))),1,0))))-$M83)*$G83)</f>
        <v/>
      </c>
      <c r="T83" s="21" t="str">
        <f aca="false">IF(OR(K83&lt;&gt;"OK",NOT(ISNUMBER(Календарь!G$33))),"",MAX(0,IF(MIN(Календарь!G$33,$L83)&lt;$E83,0,IF($F83="Разово",1,IF($F83="Еженедельно",INT((MIN(Календарь!G$33,$L83)-$E83)/7)+1,(YEAR(MIN(Календарь!G$33,$L83))-YEAR($E83))*12+MONTH(MIN(Календарь!G$33,$L83))-MONTH($E83)+1-IF(DAY(MIN(Календарь!G$33,$L83))&lt;MIN(DAY($E83),DAY(EOMONTH(MIN(Календарь!G$33,$L83),0))),1,0))))-$M83)*$G83)</f>
        <v/>
      </c>
      <c r="U83" s="21" t="str">
        <f aca="false">IF(OR(K83&lt;&gt;"OK",NOT(ISNUMBER(Календарь!H$33))),"",MAX(0,IF(MIN(Календарь!H$33,$L83)&lt;$E83,0,IF($F83="Разово",1,IF($F83="Еженедельно",INT((MIN(Календарь!H$33,$L83)-$E83)/7)+1,(YEAR(MIN(Календарь!H$33,$L83))-YEAR($E83))*12+MONTH(MIN(Календарь!H$33,$L83))-MONTH($E83)+1-IF(DAY(MIN(Календарь!H$33,$L83))&lt;MIN(DAY($E83),DAY(EOMONTH(MIN(Календарь!H$33,$L83),0))),1,0))))-$M83)*$G83)</f>
        <v/>
      </c>
      <c r="V83" s="21" t="str">
        <f aca="false">IF(OR(K83&lt;&gt;"OK",NOT(ISNUMBER(Календарь!I$33))),"",MAX(0,IF(MIN(Календарь!I$33,$L83)&lt;$E83,0,IF($F83="Разово",1,IF($F83="Еженедельно",INT((MIN(Календарь!I$33,$L83)-$E83)/7)+1,(YEAR(MIN(Календарь!I$33,$L83))-YEAR($E83))*12+MONTH(MIN(Календарь!I$33,$L83))-MONTH($E83)+1-IF(DAY(MIN(Календарь!I$33,$L83))&lt;MIN(DAY($E83),DAY(EOMONTH(MIN(Календарь!I$33,$L83),0))),1,0))))-$M83)*$G83)</f>
        <v/>
      </c>
      <c r="W83" s="21" t="str">
        <f aca="false">IF(OR(K83&lt;&gt;"OK",NOT(ISNUMBER(Календарь!J$33))),"",MAX(0,IF(MIN(Календарь!J$33,$L83)&lt;$E83,0,IF($F83="Разово",1,IF($F83="Еженедельно",INT((MIN(Календарь!J$33,$L83)-$E83)/7)+1,(YEAR(MIN(Календарь!J$33,$L83))-YEAR($E83))*12+MONTH(MIN(Календарь!J$33,$L83))-MONTH($E83)+1-IF(DAY(MIN(Календарь!J$33,$L83))&lt;MIN(DAY($E83),DAY(EOMONTH(MIN(Календарь!J$33,$L83),0))),1,0))))-$M83)*$G83)</f>
        <v/>
      </c>
      <c r="X83" s="21" t="str">
        <f aca="false">IF(OR(K83&lt;&gt;"OK",NOT(ISNUMBER(Календарь!K$33))),"",MAX(0,IF(MIN(Календарь!K$33,$L83)&lt;$E83,0,IF($F83="Разово",1,IF($F83="Еженедельно",INT((MIN(Календарь!K$33,$L83)-$E83)/7)+1,(YEAR(MIN(Календарь!K$33,$L83))-YEAR($E83))*12+MONTH(MIN(Календарь!K$33,$L83))-MONTH($E83)+1-IF(DAY(MIN(Календарь!K$33,$L83))&lt;MIN(DAY($E83),DAY(EOMONTH(MIN(Календарь!K$33,$L83),0))),1,0))))-$M83)*$G83)</f>
        <v/>
      </c>
      <c r="Y83" s="21" t="str">
        <f aca="false">IF(OR(K83&lt;&gt;"OK",NOT(ISNUMBER(Календарь!L$33))),"",MAX(0,IF(MIN(Календарь!L$33,$L83)&lt;$E83,0,IF($F83="Разово",1,IF($F83="Еженедельно",INT((MIN(Календарь!L$33,$L83)-$E83)/7)+1,(YEAR(MIN(Календарь!L$33,$L83))-YEAR($E83))*12+MONTH(MIN(Календарь!L$33,$L83))-MONTH($E83)+1-IF(DAY(MIN(Календарь!L$33,$L83))&lt;MIN(DAY($E83),DAY(EOMONTH(MIN(Календарь!L$33,$L83),0))),1,0))))-$M83)*$G83)</f>
        <v/>
      </c>
      <c r="Z83" s="21" t="str">
        <f aca="false">IF(OR(K83&lt;&gt;"OK",NOT(ISNUMBER(Календарь!M$33))),"",MAX(0,IF(MIN(Календарь!M$33,$L83)&lt;$E83,0,IF($F83="Разово",1,IF($F83="Еженедельно",INT((MIN(Календарь!M$33,$L83)-$E83)/7)+1,(YEAR(MIN(Календарь!M$33,$L83))-YEAR($E83))*12+MONTH(MIN(Календарь!M$33,$L83))-MONTH($E83)+1-IF(DAY(MIN(Календарь!M$33,$L83))&lt;MIN(DAY($E83),DAY(EOMONTH(MIN(Календарь!M$33,$L83),0))),1,0))))-$M83)*$G83)</f>
        <v/>
      </c>
      <c r="AA83" s="21" t="str">
        <f aca="false">IF(OR(K83&lt;&gt;"OK",NOT(ISNUMBER(Календарь!N$33))),"",MAX(0,IF(MIN(Календарь!N$33,$L83)&lt;$E83,0,IF($F83="Разово",1,IF($F83="Еженедельно",INT((MIN(Календарь!N$33,$L83)-$E83)/7)+1,(YEAR(MIN(Календарь!N$33,$L83))-YEAR($E83))*12+MONTH(MIN(Календарь!N$33,$L83))-MONTH($E83)+1-IF(DAY(MIN(Календарь!N$33,$L83))&lt;MIN(DAY($E83),DAY(EOMONTH(MIN(Календарь!N$33,$L83),0))),1,0))))-$M83)*$G83)</f>
        <v/>
      </c>
    </row>
    <row r="84" customFormat="false" ht="22" hidden="false" customHeight="true" outlineLevel="0" collapsed="false">
      <c r="A84" s="6"/>
      <c r="B84" s="6"/>
      <c r="C84" s="6"/>
      <c r="D84" s="6"/>
      <c r="E84" s="5"/>
      <c r="F84" s="6"/>
      <c r="G84" s="7"/>
      <c r="H84" s="5"/>
      <c r="I84" s="6"/>
      <c r="J84" s="1"/>
      <c r="K84" s="19" t="str">
        <f aca="false">IF(COUNTA(A84:I84)=0,"",IF(OR(A84="",B84="",C84="",AND(D84&lt;&gt;"Приход",D84&lt;&gt;"Расход"),NOT(ISNUMBER(E84)),NOT(ISNUMBER(G84)),AND(F84&lt;&gt;"Разово",F84&lt;&gt;"Еженедельно",F84&lt;&gt;"Ежемесячно")),"Ошибка: поля или тип",IF(OR(E84&lt;&gt;INT(E84),E84&lt;36526,E84&gt;109574,G84&lt;0),"Ошибка: дата или сумма",IF(AND(H84&lt;&gt;"",NOT(ISNUMBER(H84))),"Ошибка: последний срок",IF(AND(ISNUMBER(H84),OR(H84&lt;E84,H84&lt;&gt;INT(H84))),"Ошибка: последний срок",IF(COUNTIFS($A$12:$A$111,A84)&lt;&gt;1,"Ошибка: повтор ID","OK"))))))</f>
        <v/>
      </c>
      <c r="L84" s="20" t="str">
        <f aca="false">IF(K84="OK",IF(H84="",DATE(2199,12,31),H84),"")</f>
        <v/>
      </c>
      <c r="M84" s="19" t="str">
        <f aca="false">IF(AND(K84="OK",ISNUMBER(Календарь!$C$6)),IF(MIN(Календарь!$C$6-1,$L84)&lt;$E84,0,IF($F84="Разово",1,IF($F84="Еженедельно",INT((MIN(Календарь!$C$6-1,$L84)-$E84)/7)+1,(YEAR(MIN(Календарь!$C$6-1,$L84))-YEAR($E84))*12+MONTH(MIN(Календарь!$C$6-1,$L84))-MONTH($E84)+1-IF(DAY(MIN(Календарь!$C$6-1,$L84))&lt;MIN(DAY($E84),DAY(EOMONTH(MIN(Календарь!$C$6-1,$L84),0))),1,0)))),"")</f>
        <v/>
      </c>
      <c r="N84" s="21" t="str">
        <f aca="false">IF(OR(K84&lt;&gt;"OK",NOT(ISNUMBER(Календарь!$L$5))),"",MAX(0,IF(MIN(Календарь!$L$5,$L84)&lt;$E84,0,IF($F84="Разово",1,IF($F84="Еженедельно",INT((MIN(Календарь!$L$5,$L84)-$E84)/7)+1,(YEAR(MIN(Календарь!$L$5,$L84))-YEAR($E84))*12+MONTH(MIN(Календарь!$L$5,$L84))-MONTH($E84)+1-IF(DAY(MIN(Календарь!$L$5,$L84))&lt;MIN(DAY($E84),DAY(EOMONTH(MIN(Календарь!$L$5,$L84),0))),1,0))))-$M84)*$G84)</f>
        <v/>
      </c>
      <c r="O84" s="21" t="str">
        <f aca="false">IF(OR(K84&lt;&gt;"OK",NOT(ISNUMBER(Календарь!$C$32-1))),"",MAX(0,IF(MIN(Календарь!$C$32-1,$L84)&lt;$E84,0,IF($F84="Разово",1,IF($F84="Еженедельно",INT((MIN(Календарь!$C$32-1,$L84)-$E84)/7)+1,(YEAR(MIN(Календарь!$C$32-1,$L84))-YEAR($E84))*12+MONTH(MIN(Календарь!$C$32-1,$L84))-MONTH($E84)+1-IF(DAY(MIN(Календарь!$C$32-1,$L84))&lt;MIN(DAY($E84),DAY(EOMONTH(MIN(Календарь!$C$32-1,$L84),0))),1,0))))-$M84)*$G84)</f>
        <v/>
      </c>
      <c r="P84" s="21" t="str">
        <f aca="false">IF(OR(K84&lt;&gt;"OK",NOT(ISNUMBER(Календарь!C$33))),"",MAX(0,IF(MIN(Календарь!C$33,$L84)&lt;$E84,0,IF($F84="Разово",1,IF($F84="Еженедельно",INT((MIN(Календарь!C$33,$L84)-$E84)/7)+1,(YEAR(MIN(Календарь!C$33,$L84))-YEAR($E84))*12+MONTH(MIN(Календарь!C$33,$L84))-MONTH($E84)+1-IF(DAY(MIN(Календарь!C$33,$L84))&lt;MIN(DAY($E84),DAY(EOMONTH(MIN(Календарь!C$33,$L84),0))),1,0))))-$M84)*$G84)</f>
        <v/>
      </c>
      <c r="Q84" s="21" t="str">
        <f aca="false">IF(OR(K84&lt;&gt;"OK",NOT(ISNUMBER(Календарь!D$33))),"",MAX(0,IF(MIN(Календарь!D$33,$L84)&lt;$E84,0,IF($F84="Разово",1,IF($F84="Еженедельно",INT((MIN(Календарь!D$33,$L84)-$E84)/7)+1,(YEAR(MIN(Календарь!D$33,$L84))-YEAR($E84))*12+MONTH(MIN(Календарь!D$33,$L84))-MONTH($E84)+1-IF(DAY(MIN(Календарь!D$33,$L84))&lt;MIN(DAY($E84),DAY(EOMONTH(MIN(Календарь!D$33,$L84),0))),1,0))))-$M84)*$G84)</f>
        <v/>
      </c>
      <c r="R84" s="21" t="str">
        <f aca="false">IF(OR(K84&lt;&gt;"OK",NOT(ISNUMBER(Календарь!E$33))),"",MAX(0,IF(MIN(Календарь!E$33,$L84)&lt;$E84,0,IF($F84="Разово",1,IF($F84="Еженедельно",INT((MIN(Календарь!E$33,$L84)-$E84)/7)+1,(YEAR(MIN(Календарь!E$33,$L84))-YEAR($E84))*12+MONTH(MIN(Календарь!E$33,$L84))-MONTH($E84)+1-IF(DAY(MIN(Календарь!E$33,$L84))&lt;MIN(DAY($E84),DAY(EOMONTH(MIN(Календарь!E$33,$L84),0))),1,0))))-$M84)*$G84)</f>
        <v/>
      </c>
      <c r="S84" s="21" t="str">
        <f aca="false">IF(OR(K84&lt;&gt;"OK",NOT(ISNUMBER(Календарь!F$33))),"",MAX(0,IF(MIN(Календарь!F$33,$L84)&lt;$E84,0,IF($F84="Разово",1,IF($F84="Еженедельно",INT((MIN(Календарь!F$33,$L84)-$E84)/7)+1,(YEAR(MIN(Календарь!F$33,$L84))-YEAR($E84))*12+MONTH(MIN(Календарь!F$33,$L84))-MONTH($E84)+1-IF(DAY(MIN(Календарь!F$33,$L84))&lt;MIN(DAY($E84),DAY(EOMONTH(MIN(Календарь!F$33,$L84),0))),1,0))))-$M84)*$G84)</f>
        <v/>
      </c>
      <c r="T84" s="21" t="str">
        <f aca="false">IF(OR(K84&lt;&gt;"OK",NOT(ISNUMBER(Календарь!G$33))),"",MAX(0,IF(MIN(Календарь!G$33,$L84)&lt;$E84,0,IF($F84="Разово",1,IF($F84="Еженедельно",INT((MIN(Календарь!G$33,$L84)-$E84)/7)+1,(YEAR(MIN(Календарь!G$33,$L84))-YEAR($E84))*12+MONTH(MIN(Календарь!G$33,$L84))-MONTH($E84)+1-IF(DAY(MIN(Календарь!G$33,$L84))&lt;MIN(DAY($E84),DAY(EOMONTH(MIN(Календарь!G$33,$L84),0))),1,0))))-$M84)*$G84)</f>
        <v/>
      </c>
      <c r="U84" s="21" t="str">
        <f aca="false">IF(OR(K84&lt;&gt;"OK",NOT(ISNUMBER(Календарь!H$33))),"",MAX(0,IF(MIN(Календарь!H$33,$L84)&lt;$E84,0,IF($F84="Разово",1,IF($F84="Еженедельно",INT((MIN(Календарь!H$33,$L84)-$E84)/7)+1,(YEAR(MIN(Календарь!H$33,$L84))-YEAR($E84))*12+MONTH(MIN(Календарь!H$33,$L84))-MONTH($E84)+1-IF(DAY(MIN(Календарь!H$33,$L84))&lt;MIN(DAY($E84),DAY(EOMONTH(MIN(Календарь!H$33,$L84),0))),1,0))))-$M84)*$G84)</f>
        <v/>
      </c>
      <c r="V84" s="21" t="str">
        <f aca="false">IF(OR(K84&lt;&gt;"OK",NOT(ISNUMBER(Календарь!I$33))),"",MAX(0,IF(MIN(Календарь!I$33,$L84)&lt;$E84,0,IF($F84="Разово",1,IF($F84="Еженедельно",INT((MIN(Календарь!I$33,$L84)-$E84)/7)+1,(YEAR(MIN(Календарь!I$33,$L84))-YEAR($E84))*12+MONTH(MIN(Календарь!I$33,$L84))-MONTH($E84)+1-IF(DAY(MIN(Календарь!I$33,$L84))&lt;MIN(DAY($E84),DAY(EOMONTH(MIN(Календарь!I$33,$L84),0))),1,0))))-$M84)*$G84)</f>
        <v/>
      </c>
      <c r="W84" s="21" t="str">
        <f aca="false">IF(OR(K84&lt;&gt;"OK",NOT(ISNUMBER(Календарь!J$33))),"",MAX(0,IF(MIN(Календарь!J$33,$L84)&lt;$E84,0,IF($F84="Разово",1,IF($F84="Еженедельно",INT((MIN(Календарь!J$33,$L84)-$E84)/7)+1,(YEAR(MIN(Календарь!J$33,$L84))-YEAR($E84))*12+MONTH(MIN(Календарь!J$33,$L84))-MONTH($E84)+1-IF(DAY(MIN(Календарь!J$33,$L84))&lt;MIN(DAY($E84),DAY(EOMONTH(MIN(Календарь!J$33,$L84),0))),1,0))))-$M84)*$G84)</f>
        <v/>
      </c>
      <c r="X84" s="21" t="str">
        <f aca="false">IF(OR(K84&lt;&gt;"OK",NOT(ISNUMBER(Календарь!K$33))),"",MAX(0,IF(MIN(Календарь!K$33,$L84)&lt;$E84,0,IF($F84="Разово",1,IF($F84="Еженедельно",INT((MIN(Календарь!K$33,$L84)-$E84)/7)+1,(YEAR(MIN(Календарь!K$33,$L84))-YEAR($E84))*12+MONTH(MIN(Календарь!K$33,$L84))-MONTH($E84)+1-IF(DAY(MIN(Календарь!K$33,$L84))&lt;MIN(DAY($E84),DAY(EOMONTH(MIN(Календарь!K$33,$L84),0))),1,0))))-$M84)*$G84)</f>
        <v/>
      </c>
      <c r="Y84" s="21" t="str">
        <f aca="false">IF(OR(K84&lt;&gt;"OK",NOT(ISNUMBER(Календарь!L$33))),"",MAX(0,IF(MIN(Календарь!L$33,$L84)&lt;$E84,0,IF($F84="Разово",1,IF($F84="Еженедельно",INT((MIN(Календарь!L$33,$L84)-$E84)/7)+1,(YEAR(MIN(Календарь!L$33,$L84))-YEAR($E84))*12+MONTH(MIN(Календарь!L$33,$L84))-MONTH($E84)+1-IF(DAY(MIN(Календарь!L$33,$L84))&lt;MIN(DAY($E84),DAY(EOMONTH(MIN(Календарь!L$33,$L84),0))),1,0))))-$M84)*$G84)</f>
        <v/>
      </c>
      <c r="Z84" s="21" t="str">
        <f aca="false">IF(OR(K84&lt;&gt;"OK",NOT(ISNUMBER(Календарь!M$33))),"",MAX(0,IF(MIN(Календарь!M$33,$L84)&lt;$E84,0,IF($F84="Разово",1,IF($F84="Еженедельно",INT((MIN(Календарь!M$33,$L84)-$E84)/7)+1,(YEAR(MIN(Календарь!M$33,$L84))-YEAR($E84))*12+MONTH(MIN(Календарь!M$33,$L84))-MONTH($E84)+1-IF(DAY(MIN(Календарь!M$33,$L84))&lt;MIN(DAY($E84),DAY(EOMONTH(MIN(Календарь!M$33,$L84),0))),1,0))))-$M84)*$G84)</f>
        <v/>
      </c>
      <c r="AA84" s="21" t="str">
        <f aca="false">IF(OR(K84&lt;&gt;"OK",NOT(ISNUMBER(Календарь!N$33))),"",MAX(0,IF(MIN(Календарь!N$33,$L84)&lt;$E84,0,IF($F84="Разово",1,IF($F84="Еженедельно",INT((MIN(Календарь!N$33,$L84)-$E84)/7)+1,(YEAR(MIN(Календарь!N$33,$L84))-YEAR($E84))*12+MONTH(MIN(Календарь!N$33,$L84))-MONTH($E84)+1-IF(DAY(MIN(Календарь!N$33,$L84))&lt;MIN(DAY($E84),DAY(EOMONTH(MIN(Календарь!N$33,$L84),0))),1,0))))-$M84)*$G84)</f>
        <v/>
      </c>
    </row>
    <row r="85" customFormat="false" ht="22" hidden="false" customHeight="true" outlineLevel="0" collapsed="false">
      <c r="A85" s="6"/>
      <c r="B85" s="6"/>
      <c r="C85" s="6"/>
      <c r="D85" s="6"/>
      <c r="E85" s="5"/>
      <c r="F85" s="6"/>
      <c r="G85" s="7"/>
      <c r="H85" s="5"/>
      <c r="I85" s="6"/>
      <c r="J85" s="1"/>
      <c r="K85" s="19" t="str">
        <f aca="false">IF(COUNTA(A85:I85)=0,"",IF(OR(A85="",B85="",C85="",AND(D85&lt;&gt;"Приход",D85&lt;&gt;"Расход"),NOT(ISNUMBER(E85)),NOT(ISNUMBER(G85)),AND(F85&lt;&gt;"Разово",F85&lt;&gt;"Еженедельно",F85&lt;&gt;"Ежемесячно")),"Ошибка: поля или тип",IF(OR(E85&lt;&gt;INT(E85),E85&lt;36526,E85&gt;109574,G85&lt;0),"Ошибка: дата или сумма",IF(AND(H85&lt;&gt;"",NOT(ISNUMBER(H85))),"Ошибка: последний срок",IF(AND(ISNUMBER(H85),OR(H85&lt;E85,H85&lt;&gt;INT(H85))),"Ошибка: последний срок",IF(COUNTIFS($A$12:$A$111,A85)&lt;&gt;1,"Ошибка: повтор ID","OK"))))))</f>
        <v/>
      </c>
      <c r="L85" s="20" t="str">
        <f aca="false">IF(K85="OK",IF(H85="",DATE(2199,12,31),H85),"")</f>
        <v/>
      </c>
      <c r="M85" s="19" t="str">
        <f aca="false">IF(AND(K85="OK",ISNUMBER(Календарь!$C$6)),IF(MIN(Календарь!$C$6-1,$L85)&lt;$E85,0,IF($F85="Разово",1,IF($F85="Еженедельно",INT((MIN(Календарь!$C$6-1,$L85)-$E85)/7)+1,(YEAR(MIN(Календарь!$C$6-1,$L85))-YEAR($E85))*12+MONTH(MIN(Календарь!$C$6-1,$L85))-MONTH($E85)+1-IF(DAY(MIN(Календарь!$C$6-1,$L85))&lt;MIN(DAY($E85),DAY(EOMONTH(MIN(Календарь!$C$6-1,$L85),0))),1,0)))),"")</f>
        <v/>
      </c>
      <c r="N85" s="21" t="str">
        <f aca="false">IF(OR(K85&lt;&gt;"OK",NOT(ISNUMBER(Календарь!$L$5))),"",MAX(0,IF(MIN(Календарь!$L$5,$L85)&lt;$E85,0,IF($F85="Разово",1,IF($F85="Еженедельно",INT((MIN(Календарь!$L$5,$L85)-$E85)/7)+1,(YEAR(MIN(Календарь!$L$5,$L85))-YEAR($E85))*12+MONTH(MIN(Календарь!$L$5,$L85))-MONTH($E85)+1-IF(DAY(MIN(Календарь!$L$5,$L85))&lt;MIN(DAY($E85),DAY(EOMONTH(MIN(Календарь!$L$5,$L85),0))),1,0))))-$M85)*$G85)</f>
        <v/>
      </c>
      <c r="O85" s="21" t="str">
        <f aca="false">IF(OR(K85&lt;&gt;"OK",NOT(ISNUMBER(Календарь!$C$32-1))),"",MAX(0,IF(MIN(Календарь!$C$32-1,$L85)&lt;$E85,0,IF($F85="Разово",1,IF($F85="Еженедельно",INT((MIN(Календарь!$C$32-1,$L85)-$E85)/7)+1,(YEAR(MIN(Календарь!$C$32-1,$L85))-YEAR($E85))*12+MONTH(MIN(Календарь!$C$32-1,$L85))-MONTH($E85)+1-IF(DAY(MIN(Календарь!$C$32-1,$L85))&lt;MIN(DAY($E85),DAY(EOMONTH(MIN(Календарь!$C$32-1,$L85),0))),1,0))))-$M85)*$G85)</f>
        <v/>
      </c>
      <c r="P85" s="21" t="str">
        <f aca="false">IF(OR(K85&lt;&gt;"OK",NOT(ISNUMBER(Календарь!C$33))),"",MAX(0,IF(MIN(Календарь!C$33,$L85)&lt;$E85,0,IF($F85="Разово",1,IF($F85="Еженедельно",INT((MIN(Календарь!C$33,$L85)-$E85)/7)+1,(YEAR(MIN(Календарь!C$33,$L85))-YEAR($E85))*12+MONTH(MIN(Календарь!C$33,$L85))-MONTH($E85)+1-IF(DAY(MIN(Календарь!C$33,$L85))&lt;MIN(DAY($E85),DAY(EOMONTH(MIN(Календарь!C$33,$L85),0))),1,0))))-$M85)*$G85)</f>
        <v/>
      </c>
      <c r="Q85" s="21" t="str">
        <f aca="false">IF(OR(K85&lt;&gt;"OK",NOT(ISNUMBER(Календарь!D$33))),"",MAX(0,IF(MIN(Календарь!D$33,$L85)&lt;$E85,0,IF($F85="Разово",1,IF($F85="Еженедельно",INT((MIN(Календарь!D$33,$L85)-$E85)/7)+1,(YEAR(MIN(Календарь!D$33,$L85))-YEAR($E85))*12+MONTH(MIN(Календарь!D$33,$L85))-MONTH($E85)+1-IF(DAY(MIN(Календарь!D$33,$L85))&lt;MIN(DAY($E85),DAY(EOMONTH(MIN(Календарь!D$33,$L85),0))),1,0))))-$M85)*$G85)</f>
        <v/>
      </c>
      <c r="R85" s="21" t="str">
        <f aca="false">IF(OR(K85&lt;&gt;"OK",NOT(ISNUMBER(Календарь!E$33))),"",MAX(0,IF(MIN(Календарь!E$33,$L85)&lt;$E85,0,IF($F85="Разово",1,IF($F85="Еженедельно",INT((MIN(Календарь!E$33,$L85)-$E85)/7)+1,(YEAR(MIN(Календарь!E$33,$L85))-YEAR($E85))*12+MONTH(MIN(Календарь!E$33,$L85))-MONTH($E85)+1-IF(DAY(MIN(Календарь!E$33,$L85))&lt;MIN(DAY($E85),DAY(EOMONTH(MIN(Календарь!E$33,$L85),0))),1,0))))-$M85)*$G85)</f>
        <v/>
      </c>
      <c r="S85" s="21" t="str">
        <f aca="false">IF(OR(K85&lt;&gt;"OK",NOT(ISNUMBER(Календарь!F$33))),"",MAX(0,IF(MIN(Календарь!F$33,$L85)&lt;$E85,0,IF($F85="Разово",1,IF($F85="Еженедельно",INT((MIN(Календарь!F$33,$L85)-$E85)/7)+1,(YEAR(MIN(Календарь!F$33,$L85))-YEAR($E85))*12+MONTH(MIN(Календарь!F$33,$L85))-MONTH($E85)+1-IF(DAY(MIN(Календарь!F$33,$L85))&lt;MIN(DAY($E85),DAY(EOMONTH(MIN(Календарь!F$33,$L85),0))),1,0))))-$M85)*$G85)</f>
        <v/>
      </c>
      <c r="T85" s="21" t="str">
        <f aca="false">IF(OR(K85&lt;&gt;"OK",NOT(ISNUMBER(Календарь!G$33))),"",MAX(0,IF(MIN(Календарь!G$33,$L85)&lt;$E85,0,IF($F85="Разово",1,IF($F85="Еженедельно",INT((MIN(Календарь!G$33,$L85)-$E85)/7)+1,(YEAR(MIN(Календарь!G$33,$L85))-YEAR($E85))*12+MONTH(MIN(Календарь!G$33,$L85))-MONTH($E85)+1-IF(DAY(MIN(Календарь!G$33,$L85))&lt;MIN(DAY($E85),DAY(EOMONTH(MIN(Календарь!G$33,$L85),0))),1,0))))-$M85)*$G85)</f>
        <v/>
      </c>
      <c r="U85" s="21" t="str">
        <f aca="false">IF(OR(K85&lt;&gt;"OK",NOT(ISNUMBER(Календарь!H$33))),"",MAX(0,IF(MIN(Календарь!H$33,$L85)&lt;$E85,0,IF($F85="Разово",1,IF($F85="Еженедельно",INT((MIN(Календарь!H$33,$L85)-$E85)/7)+1,(YEAR(MIN(Календарь!H$33,$L85))-YEAR($E85))*12+MONTH(MIN(Календарь!H$33,$L85))-MONTH($E85)+1-IF(DAY(MIN(Календарь!H$33,$L85))&lt;MIN(DAY($E85),DAY(EOMONTH(MIN(Календарь!H$33,$L85),0))),1,0))))-$M85)*$G85)</f>
        <v/>
      </c>
      <c r="V85" s="21" t="str">
        <f aca="false">IF(OR(K85&lt;&gt;"OK",NOT(ISNUMBER(Календарь!I$33))),"",MAX(0,IF(MIN(Календарь!I$33,$L85)&lt;$E85,0,IF($F85="Разово",1,IF($F85="Еженедельно",INT((MIN(Календарь!I$33,$L85)-$E85)/7)+1,(YEAR(MIN(Календарь!I$33,$L85))-YEAR($E85))*12+MONTH(MIN(Календарь!I$33,$L85))-MONTH($E85)+1-IF(DAY(MIN(Календарь!I$33,$L85))&lt;MIN(DAY($E85),DAY(EOMONTH(MIN(Календарь!I$33,$L85),0))),1,0))))-$M85)*$G85)</f>
        <v/>
      </c>
      <c r="W85" s="21" t="str">
        <f aca="false">IF(OR(K85&lt;&gt;"OK",NOT(ISNUMBER(Календарь!J$33))),"",MAX(0,IF(MIN(Календарь!J$33,$L85)&lt;$E85,0,IF($F85="Разово",1,IF($F85="Еженедельно",INT((MIN(Календарь!J$33,$L85)-$E85)/7)+1,(YEAR(MIN(Календарь!J$33,$L85))-YEAR($E85))*12+MONTH(MIN(Календарь!J$33,$L85))-MONTH($E85)+1-IF(DAY(MIN(Календарь!J$33,$L85))&lt;MIN(DAY($E85),DAY(EOMONTH(MIN(Календарь!J$33,$L85),0))),1,0))))-$M85)*$G85)</f>
        <v/>
      </c>
      <c r="X85" s="21" t="str">
        <f aca="false">IF(OR(K85&lt;&gt;"OK",NOT(ISNUMBER(Календарь!K$33))),"",MAX(0,IF(MIN(Календарь!K$33,$L85)&lt;$E85,0,IF($F85="Разово",1,IF($F85="Еженедельно",INT((MIN(Календарь!K$33,$L85)-$E85)/7)+1,(YEAR(MIN(Календарь!K$33,$L85))-YEAR($E85))*12+MONTH(MIN(Календарь!K$33,$L85))-MONTH($E85)+1-IF(DAY(MIN(Календарь!K$33,$L85))&lt;MIN(DAY($E85),DAY(EOMONTH(MIN(Календарь!K$33,$L85),0))),1,0))))-$M85)*$G85)</f>
        <v/>
      </c>
      <c r="Y85" s="21" t="str">
        <f aca="false">IF(OR(K85&lt;&gt;"OK",NOT(ISNUMBER(Календарь!L$33))),"",MAX(0,IF(MIN(Календарь!L$33,$L85)&lt;$E85,0,IF($F85="Разово",1,IF($F85="Еженедельно",INT((MIN(Календарь!L$33,$L85)-$E85)/7)+1,(YEAR(MIN(Календарь!L$33,$L85))-YEAR($E85))*12+MONTH(MIN(Календарь!L$33,$L85))-MONTH($E85)+1-IF(DAY(MIN(Календарь!L$33,$L85))&lt;MIN(DAY($E85),DAY(EOMONTH(MIN(Календарь!L$33,$L85),0))),1,0))))-$M85)*$G85)</f>
        <v/>
      </c>
      <c r="Z85" s="21" t="str">
        <f aca="false">IF(OR(K85&lt;&gt;"OK",NOT(ISNUMBER(Календарь!M$33))),"",MAX(0,IF(MIN(Календарь!M$33,$L85)&lt;$E85,0,IF($F85="Разово",1,IF($F85="Еженедельно",INT((MIN(Календарь!M$33,$L85)-$E85)/7)+1,(YEAR(MIN(Календарь!M$33,$L85))-YEAR($E85))*12+MONTH(MIN(Календарь!M$33,$L85))-MONTH($E85)+1-IF(DAY(MIN(Календарь!M$33,$L85))&lt;MIN(DAY($E85),DAY(EOMONTH(MIN(Календарь!M$33,$L85),0))),1,0))))-$M85)*$G85)</f>
        <v/>
      </c>
      <c r="AA85" s="21" t="str">
        <f aca="false">IF(OR(K85&lt;&gt;"OK",NOT(ISNUMBER(Календарь!N$33))),"",MAX(0,IF(MIN(Календарь!N$33,$L85)&lt;$E85,0,IF($F85="Разово",1,IF($F85="Еженедельно",INT((MIN(Календарь!N$33,$L85)-$E85)/7)+1,(YEAR(MIN(Календарь!N$33,$L85))-YEAR($E85))*12+MONTH(MIN(Календарь!N$33,$L85))-MONTH($E85)+1-IF(DAY(MIN(Календарь!N$33,$L85))&lt;MIN(DAY($E85),DAY(EOMONTH(MIN(Календарь!N$33,$L85),0))),1,0))))-$M85)*$G85)</f>
        <v/>
      </c>
    </row>
    <row r="86" customFormat="false" ht="22" hidden="false" customHeight="true" outlineLevel="0" collapsed="false">
      <c r="A86" s="6"/>
      <c r="B86" s="6"/>
      <c r="C86" s="6"/>
      <c r="D86" s="6"/>
      <c r="E86" s="5"/>
      <c r="F86" s="6"/>
      <c r="G86" s="7"/>
      <c r="H86" s="5"/>
      <c r="I86" s="6"/>
      <c r="J86" s="1"/>
      <c r="K86" s="19" t="str">
        <f aca="false">IF(COUNTA(A86:I86)=0,"",IF(OR(A86="",B86="",C86="",AND(D86&lt;&gt;"Приход",D86&lt;&gt;"Расход"),NOT(ISNUMBER(E86)),NOT(ISNUMBER(G86)),AND(F86&lt;&gt;"Разово",F86&lt;&gt;"Еженедельно",F86&lt;&gt;"Ежемесячно")),"Ошибка: поля или тип",IF(OR(E86&lt;&gt;INT(E86),E86&lt;36526,E86&gt;109574,G86&lt;0),"Ошибка: дата или сумма",IF(AND(H86&lt;&gt;"",NOT(ISNUMBER(H86))),"Ошибка: последний срок",IF(AND(ISNUMBER(H86),OR(H86&lt;E86,H86&lt;&gt;INT(H86))),"Ошибка: последний срок",IF(COUNTIFS($A$12:$A$111,A86)&lt;&gt;1,"Ошибка: повтор ID","OK"))))))</f>
        <v/>
      </c>
      <c r="L86" s="20" t="str">
        <f aca="false">IF(K86="OK",IF(H86="",DATE(2199,12,31),H86),"")</f>
        <v/>
      </c>
      <c r="M86" s="19" t="str">
        <f aca="false">IF(AND(K86="OK",ISNUMBER(Календарь!$C$6)),IF(MIN(Календарь!$C$6-1,$L86)&lt;$E86,0,IF($F86="Разово",1,IF($F86="Еженедельно",INT((MIN(Календарь!$C$6-1,$L86)-$E86)/7)+1,(YEAR(MIN(Календарь!$C$6-1,$L86))-YEAR($E86))*12+MONTH(MIN(Календарь!$C$6-1,$L86))-MONTH($E86)+1-IF(DAY(MIN(Календарь!$C$6-1,$L86))&lt;MIN(DAY($E86),DAY(EOMONTH(MIN(Календарь!$C$6-1,$L86),0))),1,0)))),"")</f>
        <v/>
      </c>
      <c r="N86" s="21" t="str">
        <f aca="false">IF(OR(K86&lt;&gt;"OK",NOT(ISNUMBER(Календарь!$L$5))),"",MAX(0,IF(MIN(Календарь!$L$5,$L86)&lt;$E86,0,IF($F86="Разово",1,IF($F86="Еженедельно",INT((MIN(Календарь!$L$5,$L86)-$E86)/7)+1,(YEAR(MIN(Календарь!$L$5,$L86))-YEAR($E86))*12+MONTH(MIN(Календарь!$L$5,$L86))-MONTH($E86)+1-IF(DAY(MIN(Календарь!$L$5,$L86))&lt;MIN(DAY($E86),DAY(EOMONTH(MIN(Календарь!$L$5,$L86),0))),1,0))))-$M86)*$G86)</f>
        <v/>
      </c>
      <c r="O86" s="21" t="str">
        <f aca="false">IF(OR(K86&lt;&gt;"OK",NOT(ISNUMBER(Календарь!$C$32-1))),"",MAX(0,IF(MIN(Календарь!$C$32-1,$L86)&lt;$E86,0,IF($F86="Разово",1,IF($F86="Еженедельно",INT((MIN(Календарь!$C$32-1,$L86)-$E86)/7)+1,(YEAR(MIN(Календарь!$C$32-1,$L86))-YEAR($E86))*12+MONTH(MIN(Календарь!$C$32-1,$L86))-MONTH($E86)+1-IF(DAY(MIN(Календарь!$C$32-1,$L86))&lt;MIN(DAY($E86),DAY(EOMONTH(MIN(Календарь!$C$32-1,$L86),0))),1,0))))-$M86)*$G86)</f>
        <v/>
      </c>
      <c r="P86" s="21" t="str">
        <f aca="false">IF(OR(K86&lt;&gt;"OK",NOT(ISNUMBER(Календарь!C$33))),"",MAX(0,IF(MIN(Календарь!C$33,$L86)&lt;$E86,0,IF($F86="Разово",1,IF($F86="Еженедельно",INT((MIN(Календарь!C$33,$L86)-$E86)/7)+1,(YEAR(MIN(Календарь!C$33,$L86))-YEAR($E86))*12+MONTH(MIN(Календарь!C$33,$L86))-MONTH($E86)+1-IF(DAY(MIN(Календарь!C$33,$L86))&lt;MIN(DAY($E86),DAY(EOMONTH(MIN(Календарь!C$33,$L86),0))),1,0))))-$M86)*$G86)</f>
        <v/>
      </c>
      <c r="Q86" s="21" t="str">
        <f aca="false">IF(OR(K86&lt;&gt;"OK",NOT(ISNUMBER(Календарь!D$33))),"",MAX(0,IF(MIN(Календарь!D$33,$L86)&lt;$E86,0,IF($F86="Разово",1,IF($F86="Еженедельно",INT((MIN(Календарь!D$33,$L86)-$E86)/7)+1,(YEAR(MIN(Календарь!D$33,$L86))-YEAR($E86))*12+MONTH(MIN(Календарь!D$33,$L86))-MONTH($E86)+1-IF(DAY(MIN(Календарь!D$33,$L86))&lt;MIN(DAY($E86),DAY(EOMONTH(MIN(Календарь!D$33,$L86),0))),1,0))))-$M86)*$G86)</f>
        <v/>
      </c>
      <c r="R86" s="21" t="str">
        <f aca="false">IF(OR(K86&lt;&gt;"OK",NOT(ISNUMBER(Календарь!E$33))),"",MAX(0,IF(MIN(Календарь!E$33,$L86)&lt;$E86,0,IF($F86="Разово",1,IF($F86="Еженедельно",INT((MIN(Календарь!E$33,$L86)-$E86)/7)+1,(YEAR(MIN(Календарь!E$33,$L86))-YEAR($E86))*12+MONTH(MIN(Календарь!E$33,$L86))-MONTH($E86)+1-IF(DAY(MIN(Календарь!E$33,$L86))&lt;MIN(DAY($E86),DAY(EOMONTH(MIN(Календарь!E$33,$L86),0))),1,0))))-$M86)*$G86)</f>
        <v/>
      </c>
      <c r="S86" s="21" t="str">
        <f aca="false">IF(OR(K86&lt;&gt;"OK",NOT(ISNUMBER(Календарь!F$33))),"",MAX(0,IF(MIN(Календарь!F$33,$L86)&lt;$E86,0,IF($F86="Разово",1,IF($F86="Еженедельно",INT((MIN(Календарь!F$33,$L86)-$E86)/7)+1,(YEAR(MIN(Календарь!F$33,$L86))-YEAR($E86))*12+MONTH(MIN(Календарь!F$33,$L86))-MONTH($E86)+1-IF(DAY(MIN(Календарь!F$33,$L86))&lt;MIN(DAY($E86),DAY(EOMONTH(MIN(Календарь!F$33,$L86),0))),1,0))))-$M86)*$G86)</f>
        <v/>
      </c>
      <c r="T86" s="21" t="str">
        <f aca="false">IF(OR(K86&lt;&gt;"OK",NOT(ISNUMBER(Календарь!G$33))),"",MAX(0,IF(MIN(Календарь!G$33,$L86)&lt;$E86,0,IF($F86="Разово",1,IF($F86="Еженедельно",INT((MIN(Календарь!G$33,$L86)-$E86)/7)+1,(YEAR(MIN(Календарь!G$33,$L86))-YEAR($E86))*12+MONTH(MIN(Календарь!G$33,$L86))-MONTH($E86)+1-IF(DAY(MIN(Календарь!G$33,$L86))&lt;MIN(DAY($E86),DAY(EOMONTH(MIN(Календарь!G$33,$L86),0))),1,0))))-$M86)*$G86)</f>
        <v/>
      </c>
      <c r="U86" s="21" t="str">
        <f aca="false">IF(OR(K86&lt;&gt;"OK",NOT(ISNUMBER(Календарь!H$33))),"",MAX(0,IF(MIN(Календарь!H$33,$L86)&lt;$E86,0,IF($F86="Разово",1,IF($F86="Еженедельно",INT((MIN(Календарь!H$33,$L86)-$E86)/7)+1,(YEAR(MIN(Календарь!H$33,$L86))-YEAR($E86))*12+MONTH(MIN(Календарь!H$33,$L86))-MONTH($E86)+1-IF(DAY(MIN(Календарь!H$33,$L86))&lt;MIN(DAY($E86),DAY(EOMONTH(MIN(Календарь!H$33,$L86),0))),1,0))))-$M86)*$G86)</f>
        <v/>
      </c>
      <c r="V86" s="21" t="str">
        <f aca="false">IF(OR(K86&lt;&gt;"OK",NOT(ISNUMBER(Календарь!I$33))),"",MAX(0,IF(MIN(Календарь!I$33,$L86)&lt;$E86,0,IF($F86="Разово",1,IF($F86="Еженедельно",INT((MIN(Календарь!I$33,$L86)-$E86)/7)+1,(YEAR(MIN(Календарь!I$33,$L86))-YEAR($E86))*12+MONTH(MIN(Календарь!I$33,$L86))-MONTH($E86)+1-IF(DAY(MIN(Календарь!I$33,$L86))&lt;MIN(DAY($E86),DAY(EOMONTH(MIN(Календарь!I$33,$L86),0))),1,0))))-$M86)*$G86)</f>
        <v/>
      </c>
      <c r="W86" s="21" t="str">
        <f aca="false">IF(OR(K86&lt;&gt;"OK",NOT(ISNUMBER(Календарь!J$33))),"",MAX(0,IF(MIN(Календарь!J$33,$L86)&lt;$E86,0,IF($F86="Разово",1,IF($F86="Еженедельно",INT((MIN(Календарь!J$33,$L86)-$E86)/7)+1,(YEAR(MIN(Календарь!J$33,$L86))-YEAR($E86))*12+MONTH(MIN(Календарь!J$33,$L86))-MONTH($E86)+1-IF(DAY(MIN(Календарь!J$33,$L86))&lt;MIN(DAY($E86),DAY(EOMONTH(MIN(Календарь!J$33,$L86),0))),1,0))))-$M86)*$G86)</f>
        <v/>
      </c>
      <c r="X86" s="21" t="str">
        <f aca="false">IF(OR(K86&lt;&gt;"OK",NOT(ISNUMBER(Календарь!K$33))),"",MAX(0,IF(MIN(Календарь!K$33,$L86)&lt;$E86,0,IF($F86="Разово",1,IF($F86="Еженедельно",INT((MIN(Календарь!K$33,$L86)-$E86)/7)+1,(YEAR(MIN(Календарь!K$33,$L86))-YEAR($E86))*12+MONTH(MIN(Календарь!K$33,$L86))-MONTH($E86)+1-IF(DAY(MIN(Календарь!K$33,$L86))&lt;MIN(DAY($E86),DAY(EOMONTH(MIN(Календарь!K$33,$L86),0))),1,0))))-$M86)*$G86)</f>
        <v/>
      </c>
      <c r="Y86" s="21" t="str">
        <f aca="false">IF(OR(K86&lt;&gt;"OK",NOT(ISNUMBER(Календарь!L$33))),"",MAX(0,IF(MIN(Календарь!L$33,$L86)&lt;$E86,0,IF($F86="Разово",1,IF($F86="Еженедельно",INT((MIN(Календарь!L$33,$L86)-$E86)/7)+1,(YEAR(MIN(Календарь!L$33,$L86))-YEAR($E86))*12+MONTH(MIN(Календарь!L$33,$L86))-MONTH($E86)+1-IF(DAY(MIN(Календарь!L$33,$L86))&lt;MIN(DAY($E86),DAY(EOMONTH(MIN(Календарь!L$33,$L86),0))),1,0))))-$M86)*$G86)</f>
        <v/>
      </c>
      <c r="Z86" s="21" t="str">
        <f aca="false">IF(OR(K86&lt;&gt;"OK",NOT(ISNUMBER(Календарь!M$33))),"",MAX(0,IF(MIN(Календарь!M$33,$L86)&lt;$E86,0,IF($F86="Разово",1,IF($F86="Еженедельно",INT((MIN(Календарь!M$33,$L86)-$E86)/7)+1,(YEAR(MIN(Календарь!M$33,$L86))-YEAR($E86))*12+MONTH(MIN(Календарь!M$33,$L86))-MONTH($E86)+1-IF(DAY(MIN(Календарь!M$33,$L86))&lt;MIN(DAY($E86),DAY(EOMONTH(MIN(Календарь!M$33,$L86),0))),1,0))))-$M86)*$G86)</f>
        <v/>
      </c>
      <c r="AA86" s="21" t="str">
        <f aca="false">IF(OR(K86&lt;&gt;"OK",NOT(ISNUMBER(Календарь!N$33))),"",MAX(0,IF(MIN(Календарь!N$33,$L86)&lt;$E86,0,IF($F86="Разово",1,IF($F86="Еженедельно",INT((MIN(Календарь!N$33,$L86)-$E86)/7)+1,(YEAR(MIN(Календарь!N$33,$L86))-YEAR($E86))*12+MONTH(MIN(Календарь!N$33,$L86))-MONTH($E86)+1-IF(DAY(MIN(Календарь!N$33,$L86))&lt;MIN(DAY($E86),DAY(EOMONTH(MIN(Календарь!N$33,$L86),0))),1,0))))-$M86)*$G86)</f>
        <v/>
      </c>
    </row>
    <row r="87" customFormat="false" ht="22" hidden="false" customHeight="true" outlineLevel="0" collapsed="false">
      <c r="A87" s="6"/>
      <c r="B87" s="6"/>
      <c r="C87" s="6"/>
      <c r="D87" s="6"/>
      <c r="E87" s="5"/>
      <c r="F87" s="6"/>
      <c r="G87" s="7"/>
      <c r="H87" s="5"/>
      <c r="I87" s="6"/>
      <c r="J87" s="1"/>
      <c r="K87" s="19" t="str">
        <f aca="false">IF(COUNTA(A87:I87)=0,"",IF(OR(A87="",B87="",C87="",AND(D87&lt;&gt;"Приход",D87&lt;&gt;"Расход"),NOT(ISNUMBER(E87)),NOT(ISNUMBER(G87)),AND(F87&lt;&gt;"Разово",F87&lt;&gt;"Еженедельно",F87&lt;&gt;"Ежемесячно")),"Ошибка: поля или тип",IF(OR(E87&lt;&gt;INT(E87),E87&lt;36526,E87&gt;109574,G87&lt;0),"Ошибка: дата или сумма",IF(AND(H87&lt;&gt;"",NOT(ISNUMBER(H87))),"Ошибка: последний срок",IF(AND(ISNUMBER(H87),OR(H87&lt;E87,H87&lt;&gt;INT(H87))),"Ошибка: последний срок",IF(COUNTIFS($A$12:$A$111,A87)&lt;&gt;1,"Ошибка: повтор ID","OK"))))))</f>
        <v/>
      </c>
      <c r="L87" s="20" t="str">
        <f aca="false">IF(K87="OK",IF(H87="",DATE(2199,12,31),H87),"")</f>
        <v/>
      </c>
      <c r="M87" s="19" t="str">
        <f aca="false">IF(AND(K87="OK",ISNUMBER(Календарь!$C$6)),IF(MIN(Календарь!$C$6-1,$L87)&lt;$E87,0,IF($F87="Разово",1,IF($F87="Еженедельно",INT((MIN(Календарь!$C$6-1,$L87)-$E87)/7)+1,(YEAR(MIN(Календарь!$C$6-1,$L87))-YEAR($E87))*12+MONTH(MIN(Календарь!$C$6-1,$L87))-MONTH($E87)+1-IF(DAY(MIN(Календарь!$C$6-1,$L87))&lt;MIN(DAY($E87),DAY(EOMONTH(MIN(Календарь!$C$6-1,$L87),0))),1,0)))),"")</f>
        <v/>
      </c>
      <c r="N87" s="21" t="str">
        <f aca="false">IF(OR(K87&lt;&gt;"OK",NOT(ISNUMBER(Календарь!$L$5))),"",MAX(0,IF(MIN(Календарь!$L$5,$L87)&lt;$E87,0,IF($F87="Разово",1,IF($F87="Еженедельно",INT((MIN(Календарь!$L$5,$L87)-$E87)/7)+1,(YEAR(MIN(Календарь!$L$5,$L87))-YEAR($E87))*12+MONTH(MIN(Календарь!$L$5,$L87))-MONTH($E87)+1-IF(DAY(MIN(Календарь!$L$5,$L87))&lt;MIN(DAY($E87),DAY(EOMONTH(MIN(Календарь!$L$5,$L87),0))),1,0))))-$M87)*$G87)</f>
        <v/>
      </c>
      <c r="O87" s="21" t="str">
        <f aca="false">IF(OR(K87&lt;&gt;"OK",NOT(ISNUMBER(Календарь!$C$32-1))),"",MAX(0,IF(MIN(Календарь!$C$32-1,$L87)&lt;$E87,0,IF($F87="Разово",1,IF($F87="Еженедельно",INT((MIN(Календарь!$C$32-1,$L87)-$E87)/7)+1,(YEAR(MIN(Календарь!$C$32-1,$L87))-YEAR($E87))*12+MONTH(MIN(Календарь!$C$32-1,$L87))-MONTH($E87)+1-IF(DAY(MIN(Календарь!$C$32-1,$L87))&lt;MIN(DAY($E87),DAY(EOMONTH(MIN(Календарь!$C$32-1,$L87),0))),1,0))))-$M87)*$G87)</f>
        <v/>
      </c>
      <c r="P87" s="21" t="str">
        <f aca="false">IF(OR(K87&lt;&gt;"OK",NOT(ISNUMBER(Календарь!C$33))),"",MAX(0,IF(MIN(Календарь!C$33,$L87)&lt;$E87,0,IF($F87="Разово",1,IF($F87="Еженедельно",INT((MIN(Календарь!C$33,$L87)-$E87)/7)+1,(YEAR(MIN(Календарь!C$33,$L87))-YEAR($E87))*12+MONTH(MIN(Календарь!C$33,$L87))-MONTH($E87)+1-IF(DAY(MIN(Календарь!C$33,$L87))&lt;MIN(DAY($E87),DAY(EOMONTH(MIN(Календарь!C$33,$L87),0))),1,0))))-$M87)*$G87)</f>
        <v/>
      </c>
      <c r="Q87" s="21" t="str">
        <f aca="false">IF(OR(K87&lt;&gt;"OK",NOT(ISNUMBER(Календарь!D$33))),"",MAX(0,IF(MIN(Календарь!D$33,$L87)&lt;$E87,0,IF($F87="Разово",1,IF($F87="Еженедельно",INT((MIN(Календарь!D$33,$L87)-$E87)/7)+1,(YEAR(MIN(Календарь!D$33,$L87))-YEAR($E87))*12+MONTH(MIN(Календарь!D$33,$L87))-MONTH($E87)+1-IF(DAY(MIN(Календарь!D$33,$L87))&lt;MIN(DAY($E87),DAY(EOMONTH(MIN(Календарь!D$33,$L87),0))),1,0))))-$M87)*$G87)</f>
        <v/>
      </c>
      <c r="R87" s="21" t="str">
        <f aca="false">IF(OR(K87&lt;&gt;"OK",NOT(ISNUMBER(Календарь!E$33))),"",MAX(0,IF(MIN(Календарь!E$33,$L87)&lt;$E87,0,IF($F87="Разово",1,IF($F87="Еженедельно",INT((MIN(Календарь!E$33,$L87)-$E87)/7)+1,(YEAR(MIN(Календарь!E$33,$L87))-YEAR($E87))*12+MONTH(MIN(Календарь!E$33,$L87))-MONTH($E87)+1-IF(DAY(MIN(Календарь!E$33,$L87))&lt;MIN(DAY($E87),DAY(EOMONTH(MIN(Календарь!E$33,$L87),0))),1,0))))-$M87)*$G87)</f>
        <v/>
      </c>
      <c r="S87" s="21" t="str">
        <f aca="false">IF(OR(K87&lt;&gt;"OK",NOT(ISNUMBER(Календарь!F$33))),"",MAX(0,IF(MIN(Календарь!F$33,$L87)&lt;$E87,0,IF($F87="Разово",1,IF($F87="Еженедельно",INT((MIN(Календарь!F$33,$L87)-$E87)/7)+1,(YEAR(MIN(Календарь!F$33,$L87))-YEAR($E87))*12+MONTH(MIN(Календарь!F$33,$L87))-MONTH($E87)+1-IF(DAY(MIN(Календарь!F$33,$L87))&lt;MIN(DAY($E87),DAY(EOMONTH(MIN(Календарь!F$33,$L87),0))),1,0))))-$M87)*$G87)</f>
        <v/>
      </c>
      <c r="T87" s="21" t="str">
        <f aca="false">IF(OR(K87&lt;&gt;"OK",NOT(ISNUMBER(Календарь!G$33))),"",MAX(0,IF(MIN(Календарь!G$33,$L87)&lt;$E87,0,IF($F87="Разово",1,IF($F87="Еженедельно",INT((MIN(Календарь!G$33,$L87)-$E87)/7)+1,(YEAR(MIN(Календарь!G$33,$L87))-YEAR($E87))*12+MONTH(MIN(Календарь!G$33,$L87))-MONTH($E87)+1-IF(DAY(MIN(Календарь!G$33,$L87))&lt;MIN(DAY($E87),DAY(EOMONTH(MIN(Календарь!G$33,$L87),0))),1,0))))-$M87)*$G87)</f>
        <v/>
      </c>
      <c r="U87" s="21" t="str">
        <f aca="false">IF(OR(K87&lt;&gt;"OK",NOT(ISNUMBER(Календарь!H$33))),"",MAX(0,IF(MIN(Календарь!H$33,$L87)&lt;$E87,0,IF($F87="Разово",1,IF($F87="Еженедельно",INT((MIN(Календарь!H$33,$L87)-$E87)/7)+1,(YEAR(MIN(Календарь!H$33,$L87))-YEAR($E87))*12+MONTH(MIN(Календарь!H$33,$L87))-MONTH($E87)+1-IF(DAY(MIN(Календарь!H$33,$L87))&lt;MIN(DAY($E87),DAY(EOMONTH(MIN(Календарь!H$33,$L87),0))),1,0))))-$M87)*$G87)</f>
        <v/>
      </c>
      <c r="V87" s="21" t="str">
        <f aca="false">IF(OR(K87&lt;&gt;"OK",NOT(ISNUMBER(Календарь!I$33))),"",MAX(0,IF(MIN(Календарь!I$33,$L87)&lt;$E87,0,IF($F87="Разово",1,IF($F87="Еженедельно",INT((MIN(Календарь!I$33,$L87)-$E87)/7)+1,(YEAR(MIN(Календарь!I$33,$L87))-YEAR($E87))*12+MONTH(MIN(Календарь!I$33,$L87))-MONTH($E87)+1-IF(DAY(MIN(Календарь!I$33,$L87))&lt;MIN(DAY($E87),DAY(EOMONTH(MIN(Календарь!I$33,$L87),0))),1,0))))-$M87)*$G87)</f>
        <v/>
      </c>
      <c r="W87" s="21" t="str">
        <f aca="false">IF(OR(K87&lt;&gt;"OK",NOT(ISNUMBER(Календарь!J$33))),"",MAX(0,IF(MIN(Календарь!J$33,$L87)&lt;$E87,0,IF($F87="Разово",1,IF($F87="Еженедельно",INT((MIN(Календарь!J$33,$L87)-$E87)/7)+1,(YEAR(MIN(Календарь!J$33,$L87))-YEAR($E87))*12+MONTH(MIN(Календарь!J$33,$L87))-MONTH($E87)+1-IF(DAY(MIN(Календарь!J$33,$L87))&lt;MIN(DAY($E87),DAY(EOMONTH(MIN(Календарь!J$33,$L87),0))),1,0))))-$M87)*$G87)</f>
        <v/>
      </c>
      <c r="X87" s="21" t="str">
        <f aca="false">IF(OR(K87&lt;&gt;"OK",NOT(ISNUMBER(Календарь!K$33))),"",MAX(0,IF(MIN(Календарь!K$33,$L87)&lt;$E87,0,IF($F87="Разово",1,IF($F87="Еженедельно",INT((MIN(Календарь!K$33,$L87)-$E87)/7)+1,(YEAR(MIN(Календарь!K$33,$L87))-YEAR($E87))*12+MONTH(MIN(Календарь!K$33,$L87))-MONTH($E87)+1-IF(DAY(MIN(Календарь!K$33,$L87))&lt;MIN(DAY($E87),DAY(EOMONTH(MIN(Календарь!K$33,$L87),0))),1,0))))-$M87)*$G87)</f>
        <v/>
      </c>
      <c r="Y87" s="21" t="str">
        <f aca="false">IF(OR(K87&lt;&gt;"OK",NOT(ISNUMBER(Календарь!L$33))),"",MAX(0,IF(MIN(Календарь!L$33,$L87)&lt;$E87,0,IF($F87="Разово",1,IF($F87="Еженедельно",INT((MIN(Календарь!L$33,$L87)-$E87)/7)+1,(YEAR(MIN(Календарь!L$33,$L87))-YEAR($E87))*12+MONTH(MIN(Календарь!L$33,$L87))-MONTH($E87)+1-IF(DAY(MIN(Календарь!L$33,$L87))&lt;MIN(DAY($E87),DAY(EOMONTH(MIN(Календарь!L$33,$L87),0))),1,0))))-$M87)*$G87)</f>
        <v/>
      </c>
      <c r="Z87" s="21" t="str">
        <f aca="false">IF(OR(K87&lt;&gt;"OK",NOT(ISNUMBER(Календарь!M$33))),"",MAX(0,IF(MIN(Календарь!M$33,$L87)&lt;$E87,0,IF($F87="Разово",1,IF($F87="Еженедельно",INT((MIN(Календарь!M$33,$L87)-$E87)/7)+1,(YEAR(MIN(Календарь!M$33,$L87))-YEAR($E87))*12+MONTH(MIN(Календарь!M$33,$L87))-MONTH($E87)+1-IF(DAY(MIN(Календарь!M$33,$L87))&lt;MIN(DAY($E87),DAY(EOMONTH(MIN(Календарь!M$33,$L87),0))),1,0))))-$M87)*$G87)</f>
        <v/>
      </c>
      <c r="AA87" s="21" t="str">
        <f aca="false">IF(OR(K87&lt;&gt;"OK",NOT(ISNUMBER(Календарь!N$33))),"",MAX(0,IF(MIN(Календарь!N$33,$L87)&lt;$E87,0,IF($F87="Разово",1,IF($F87="Еженедельно",INT((MIN(Календарь!N$33,$L87)-$E87)/7)+1,(YEAR(MIN(Календарь!N$33,$L87))-YEAR($E87))*12+MONTH(MIN(Календарь!N$33,$L87))-MONTH($E87)+1-IF(DAY(MIN(Календарь!N$33,$L87))&lt;MIN(DAY($E87),DAY(EOMONTH(MIN(Календарь!N$33,$L87),0))),1,0))))-$M87)*$G87)</f>
        <v/>
      </c>
    </row>
    <row r="88" customFormat="false" ht="22" hidden="false" customHeight="true" outlineLevel="0" collapsed="false">
      <c r="A88" s="6"/>
      <c r="B88" s="6"/>
      <c r="C88" s="6"/>
      <c r="D88" s="6"/>
      <c r="E88" s="5"/>
      <c r="F88" s="6"/>
      <c r="G88" s="7"/>
      <c r="H88" s="5"/>
      <c r="I88" s="6"/>
      <c r="J88" s="1"/>
      <c r="K88" s="19" t="str">
        <f aca="false">IF(COUNTA(A88:I88)=0,"",IF(OR(A88="",B88="",C88="",AND(D88&lt;&gt;"Приход",D88&lt;&gt;"Расход"),NOT(ISNUMBER(E88)),NOT(ISNUMBER(G88)),AND(F88&lt;&gt;"Разово",F88&lt;&gt;"Еженедельно",F88&lt;&gt;"Ежемесячно")),"Ошибка: поля или тип",IF(OR(E88&lt;&gt;INT(E88),E88&lt;36526,E88&gt;109574,G88&lt;0),"Ошибка: дата или сумма",IF(AND(H88&lt;&gt;"",NOT(ISNUMBER(H88))),"Ошибка: последний срок",IF(AND(ISNUMBER(H88),OR(H88&lt;E88,H88&lt;&gt;INT(H88))),"Ошибка: последний срок",IF(COUNTIFS($A$12:$A$111,A88)&lt;&gt;1,"Ошибка: повтор ID","OK"))))))</f>
        <v/>
      </c>
      <c r="L88" s="20" t="str">
        <f aca="false">IF(K88="OK",IF(H88="",DATE(2199,12,31),H88),"")</f>
        <v/>
      </c>
      <c r="M88" s="19" t="str">
        <f aca="false">IF(AND(K88="OK",ISNUMBER(Календарь!$C$6)),IF(MIN(Календарь!$C$6-1,$L88)&lt;$E88,0,IF($F88="Разово",1,IF($F88="Еженедельно",INT((MIN(Календарь!$C$6-1,$L88)-$E88)/7)+1,(YEAR(MIN(Календарь!$C$6-1,$L88))-YEAR($E88))*12+MONTH(MIN(Календарь!$C$6-1,$L88))-MONTH($E88)+1-IF(DAY(MIN(Календарь!$C$6-1,$L88))&lt;MIN(DAY($E88),DAY(EOMONTH(MIN(Календарь!$C$6-1,$L88),0))),1,0)))),"")</f>
        <v/>
      </c>
      <c r="N88" s="21" t="str">
        <f aca="false">IF(OR(K88&lt;&gt;"OK",NOT(ISNUMBER(Календарь!$L$5))),"",MAX(0,IF(MIN(Календарь!$L$5,$L88)&lt;$E88,0,IF($F88="Разово",1,IF($F88="Еженедельно",INT((MIN(Календарь!$L$5,$L88)-$E88)/7)+1,(YEAR(MIN(Календарь!$L$5,$L88))-YEAR($E88))*12+MONTH(MIN(Календарь!$L$5,$L88))-MONTH($E88)+1-IF(DAY(MIN(Календарь!$L$5,$L88))&lt;MIN(DAY($E88),DAY(EOMONTH(MIN(Календарь!$L$5,$L88),0))),1,0))))-$M88)*$G88)</f>
        <v/>
      </c>
      <c r="O88" s="21" t="str">
        <f aca="false">IF(OR(K88&lt;&gt;"OK",NOT(ISNUMBER(Календарь!$C$32-1))),"",MAX(0,IF(MIN(Календарь!$C$32-1,$L88)&lt;$E88,0,IF($F88="Разово",1,IF($F88="Еженедельно",INT((MIN(Календарь!$C$32-1,$L88)-$E88)/7)+1,(YEAR(MIN(Календарь!$C$32-1,$L88))-YEAR($E88))*12+MONTH(MIN(Календарь!$C$32-1,$L88))-MONTH($E88)+1-IF(DAY(MIN(Календарь!$C$32-1,$L88))&lt;MIN(DAY($E88),DAY(EOMONTH(MIN(Календарь!$C$32-1,$L88),0))),1,0))))-$M88)*$G88)</f>
        <v/>
      </c>
      <c r="P88" s="21" t="str">
        <f aca="false">IF(OR(K88&lt;&gt;"OK",NOT(ISNUMBER(Календарь!C$33))),"",MAX(0,IF(MIN(Календарь!C$33,$L88)&lt;$E88,0,IF($F88="Разово",1,IF($F88="Еженедельно",INT((MIN(Календарь!C$33,$L88)-$E88)/7)+1,(YEAR(MIN(Календарь!C$33,$L88))-YEAR($E88))*12+MONTH(MIN(Календарь!C$33,$L88))-MONTH($E88)+1-IF(DAY(MIN(Календарь!C$33,$L88))&lt;MIN(DAY($E88),DAY(EOMONTH(MIN(Календарь!C$33,$L88),0))),1,0))))-$M88)*$G88)</f>
        <v/>
      </c>
      <c r="Q88" s="21" t="str">
        <f aca="false">IF(OR(K88&lt;&gt;"OK",NOT(ISNUMBER(Календарь!D$33))),"",MAX(0,IF(MIN(Календарь!D$33,$L88)&lt;$E88,0,IF($F88="Разово",1,IF($F88="Еженедельно",INT((MIN(Календарь!D$33,$L88)-$E88)/7)+1,(YEAR(MIN(Календарь!D$33,$L88))-YEAR($E88))*12+MONTH(MIN(Календарь!D$33,$L88))-MONTH($E88)+1-IF(DAY(MIN(Календарь!D$33,$L88))&lt;MIN(DAY($E88),DAY(EOMONTH(MIN(Календарь!D$33,$L88),0))),1,0))))-$M88)*$G88)</f>
        <v/>
      </c>
      <c r="R88" s="21" t="str">
        <f aca="false">IF(OR(K88&lt;&gt;"OK",NOT(ISNUMBER(Календарь!E$33))),"",MAX(0,IF(MIN(Календарь!E$33,$L88)&lt;$E88,0,IF($F88="Разово",1,IF($F88="Еженедельно",INT((MIN(Календарь!E$33,$L88)-$E88)/7)+1,(YEAR(MIN(Календарь!E$33,$L88))-YEAR($E88))*12+MONTH(MIN(Календарь!E$33,$L88))-MONTH($E88)+1-IF(DAY(MIN(Календарь!E$33,$L88))&lt;MIN(DAY($E88),DAY(EOMONTH(MIN(Календарь!E$33,$L88),0))),1,0))))-$M88)*$G88)</f>
        <v/>
      </c>
      <c r="S88" s="21" t="str">
        <f aca="false">IF(OR(K88&lt;&gt;"OK",NOT(ISNUMBER(Календарь!F$33))),"",MAX(0,IF(MIN(Календарь!F$33,$L88)&lt;$E88,0,IF($F88="Разово",1,IF($F88="Еженедельно",INT((MIN(Календарь!F$33,$L88)-$E88)/7)+1,(YEAR(MIN(Календарь!F$33,$L88))-YEAR($E88))*12+MONTH(MIN(Календарь!F$33,$L88))-MONTH($E88)+1-IF(DAY(MIN(Календарь!F$33,$L88))&lt;MIN(DAY($E88),DAY(EOMONTH(MIN(Календарь!F$33,$L88),0))),1,0))))-$M88)*$G88)</f>
        <v/>
      </c>
      <c r="T88" s="21" t="str">
        <f aca="false">IF(OR(K88&lt;&gt;"OK",NOT(ISNUMBER(Календарь!G$33))),"",MAX(0,IF(MIN(Календарь!G$33,$L88)&lt;$E88,0,IF($F88="Разово",1,IF($F88="Еженедельно",INT((MIN(Календарь!G$33,$L88)-$E88)/7)+1,(YEAR(MIN(Календарь!G$33,$L88))-YEAR($E88))*12+MONTH(MIN(Календарь!G$33,$L88))-MONTH($E88)+1-IF(DAY(MIN(Календарь!G$33,$L88))&lt;MIN(DAY($E88),DAY(EOMONTH(MIN(Календарь!G$33,$L88),0))),1,0))))-$M88)*$G88)</f>
        <v/>
      </c>
      <c r="U88" s="21" t="str">
        <f aca="false">IF(OR(K88&lt;&gt;"OK",NOT(ISNUMBER(Календарь!H$33))),"",MAX(0,IF(MIN(Календарь!H$33,$L88)&lt;$E88,0,IF($F88="Разово",1,IF($F88="Еженедельно",INT((MIN(Календарь!H$33,$L88)-$E88)/7)+1,(YEAR(MIN(Календарь!H$33,$L88))-YEAR($E88))*12+MONTH(MIN(Календарь!H$33,$L88))-MONTH($E88)+1-IF(DAY(MIN(Календарь!H$33,$L88))&lt;MIN(DAY($E88),DAY(EOMONTH(MIN(Календарь!H$33,$L88),0))),1,0))))-$M88)*$G88)</f>
        <v/>
      </c>
      <c r="V88" s="21" t="str">
        <f aca="false">IF(OR(K88&lt;&gt;"OK",NOT(ISNUMBER(Календарь!I$33))),"",MAX(0,IF(MIN(Календарь!I$33,$L88)&lt;$E88,0,IF($F88="Разово",1,IF($F88="Еженедельно",INT((MIN(Календарь!I$33,$L88)-$E88)/7)+1,(YEAR(MIN(Календарь!I$33,$L88))-YEAR($E88))*12+MONTH(MIN(Календарь!I$33,$L88))-MONTH($E88)+1-IF(DAY(MIN(Календарь!I$33,$L88))&lt;MIN(DAY($E88),DAY(EOMONTH(MIN(Календарь!I$33,$L88),0))),1,0))))-$M88)*$G88)</f>
        <v/>
      </c>
      <c r="W88" s="21" t="str">
        <f aca="false">IF(OR(K88&lt;&gt;"OK",NOT(ISNUMBER(Календарь!J$33))),"",MAX(0,IF(MIN(Календарь!J$33,$L88)&lt;$E88,0,IF($F88="Разово",1,IF($F88="Еженедельно",INT((MIN(Календарь!J$33,$L88)-$E88)/7)+1,(YEAR(MIN(Календарь!J$33,$L88))-YEAR($E88))*12+MONTH(MIN(Календарь!J$33,$L88))-MONTH($E88)+1-IF(DAY(MIN(Календарь!J$33,$L88))&lt;MIN(DAY($E88),DAY(EOMONTH(MIN(Календарь!J$33,$L88),0))),1,0))))-$M88)*$G88)</f>
        <v/>
      </c>
      <c r="X88" s="21" t="str">
        <f aca="false">IF(OR(K88&lt;&gt;"OK",NOT(ISNUMBER(Календарь!K$33))),"",MAX(0,IF(MIN(Календарь!K$33,$L88)&lt;$E88,0,IF($F88="Разово",1,IF($F88="Еженедельно",INT((MIN(Календарь!K$33,$L88)-$E88)/7)+1,(YEAR(MIN(Календарь!K$33,$L88))-YEAR($E88))*12+MONTH(MIN(Календарь!K$33,$L88))-MONTH($E88)+1-IF(DAY(MIN(Календарь!K$33,$L88))&lt;MIN(DAY($E88),DAY(EOMONTH(MIN(Календарь!K$33,$L88),0))),1,0))))-$M88)*$G88)</f>
        <v/>
      </c>
      <c r="Y88" s="21" t="str">
        <f aca="false">IF(OR(K88&lt;&gt;"OK",NOT(ISNUMBER(Календарь!L$33))),"",MAX(0,IF(MIN(Календарь!L$33,$L88)&lt;$E88,0,IF($F88="Разово",1,IF($F88="Еженедельно",INT((MIN(Календарь!L$33,$L88)-$E88)/7)+1,(YEAR(MIN(Календарь!L$33,$L88))-YEAR($E88))*12+MONTH(MIN(Календарь!L$33,$L88))-MONTH($E88)+1-IF(DAY(MIN(Календарь!L$33,$L88))&lt;MIN(DAY($E88),DAY(EOMONTH(MIN(Календарь!L$33,$L88),0))),1,0))))-$M88)*$G88)</f>
        <v/>
      </c>
      <c r="Z88" s="21" t="str">
        <f aca="false">IF(OR(K88&lt;&gt;"OK",NOT(ISNUMBER(Календарь!M$33))),"",MAX(0,IF(MIN(Календарь!M$33,$L88)&lt;$E88,0,IF($F88="Разово",1,IF($F88="Еженедельно",INT((MIN(Календарь!M$33,$L88)-$E88)/7)+1,(YEAR(MIN(Календарь!M$33,$L88))-YEAR($E88))*12+MONTH(MIN(Календарь!M$33,$L88))-MONTH($E88)+1-IF(DAY(MIN(Календарь!M$33,$L88))&lt;MIN(DAY($E88),DAY(EOMONTH(MIN(Календарь!M$33,$L88),0))),1,0))))-$M88)*$G88)</f>
        <v/>
      </c>
      <c r="AA88" s="21" t="str">
        <f aca="false">IF(OR(K88&lt;&gt;"OK",NOT(ISNUMBER(Календарь!N$33))),"",MAX(0,IF(MIN(Календарь!N$33,$L88)&lt;$E88,0,IF($F88="Разово",1,IF($F88="Еженедельно",INT((MIN(Календарь!N$33,$L88)-$E88)/7)+1,(YEAR(MIN(Календарь!N$33,$L88))-YEAR($E88))*12+MONTH(MIN(Календарь!N$33,$L88))-MONTH($E88)+1-IF(DAY(MIN(Календарь!N$33,$L88))&lt;MIN(DAY($E88),DAY(EOMONTH(MIN(Календарь!N$33,$L88),0))),1,0))))-$M88)*$G88)</f>
        <v/>
      </c>
    </row>
    <row r="89" customFormat="false" ht="22" hidden="false" customHeight="true" outlineLevel="0" collapsed="false">
      <c r="A89" s="6"/>
      <c r="B89" s="6"/>
      <c r="C89" s="6"/>
      <c r="D89" s="6"/>
      <c r="E89" s="5"/>
      <c r="F89" s="6"/>
      <c r="G89" s="7"/>
      <c r="H89" s="5"/>
      <c r="I89" s="6"/>
      <c r="J89" s="1"/>
      <c r="K89" s="19" t="str">
        <f aca="false">IF(COUNTA(A89:I89)=0,"",IF(OR(A89="",B89="",C89="",AND(D89&lt;&gt;"Приход",D89&lt;&gt;"Расход"),NOT(ISNUMBER(E89)),NOT(ISNUMBER(G89)),AND(F89&lt;&gt;"Разово",F89&lt;&gt;"Еженедельно",F89&lt;&gt;"Ежемесячно")),"Ошибка: поля или тип",IF(OR(E89&lt;&gt;INT(E89),E89&lt;36526,E89&gt;109574,G89&lt;0),"Ошибка: дата или сумма",IF(AND(H89&lt;&gt;"",NOT(ISNUMBER(H89))),"Ошибка: последний срок",IF(AND(ISNUMBER(H89),OR(H89&lt;E89,H89&lt;&gt;INT(H89))),"Ошибка: последний срок",IF(COUNTIFS($A$12:$A$111,A89)&lt;&gt;1,"Ошибка: повтор ID","OK"))))))</f>
        <v/>
      </c>
      <c r="L89" s="20" t="str">
        <f aca="false">IF(K89="OK",IF(H89="",DATE(2199,12,31),H89),"")</f>
        <v/>
      </c>
      <c r="M89" s="19" t="str">
        <f aca="false">IF(AND(K89="OK",ISNUMBER(Календарь!$C$6)),IF(MIN(Календарь!$C$6-1,$L89)&lt;$E89,0,IF($F89="Разово",1,IF($F89="Еженедельно",INT((MIN(Календарь!$C$6-1,$L89)-$E89)/7)+1,(YEAR(MIN(Календарь!$C$6-1,$L89))-YEAR($E89))*12+MONTH(MIN(Календарь!$C$6-1,$L89))-MONTH($E89)+1-IF(DAY(MIN(Календарь!$C$6-1,$L89))&lt;MIN(DAY($E89),DAY(EOMONTH(MIN(Календарь!$C$6-1,$L89),0))),1,0)))),"")</f>
        <v/>
      </c>
      <c r="N89" s="21" t="str">
        <f aca="false">IF(OR(K89&lt;&gt;"OK",NOT(ISNUMBER(Календарь!$L$5))),"",MAX(0,IF(MIN(Календарь!$L$5,$L89)&lt;$E89,0,IF($F89="Разово",1,IF($F89="Еженедельно",INT((MIN(Календарь!$L$5,$L89)-$E89)/7)+1,(YEAR(MIN(Календарь!$L$5,$L89))-YEAR($E89))*12+MONTH(MIN(Календарь!$L$5,$L89))-MONTH($E89)+1-IF(DAY(MIN(Календарь!$L$5,$L89))&lt;MIN(DAY($E89),DAY(EOMONTH(MIN(Календарь!$L$5,$L89),0))),1,0))))-$M89)*$G89)</f>
        <v/>
      </c>
      <c r="O89" s="21" t="str">
        <f aca="false">IF(OR(K89&lt;&gt;"OK",NOT(ISNUMBER(Календарь!$C$32-1))),"",MAX(0,IF(MIN(Календарь!$C$32-1,$L89)&lt;$E89,0,IF($F89="Разово",1,IF($F89="Еженедельно",INT((MIN(Календарь!$C$32-1,$L89)-$E89)/7)+1,(YEAR(MIN(Календарь!$C$32-1,$L89))-YEAR($E89))*12+MONTH(MIN(Календарь!$C$32-1,$L89))-MONTH($E89)+1-IF(DAY(MIN(Календарь!$C$32-1,$L89))&lt;MIN(DAY($E89),DAY(EOMONTH(MIN(Календарь!$C$32-1,$L89),0))),1,0))))-$M89)*$G89)</f>
        <v/>
      </c>
      <c r="P89" s="21" t="str">
        <f aca="false">IF(OR(K89&lt;&gt;"OK",NOT(ISNUMBER(Календарь!C$33))),"",MAX(0,IF(MIN(Календарь!C$33,$L89)&lt;$E89,0,IF($F89="Разово",1,IF($F89="Еженедельно",INT((MIN(Календарь!C$33,$L89)-$E89)/7)+1,(YEAR(MIN(Календарь!C$33,$L89))-YEAR($E89))*12+MONTH(MIN(Календарь!C$33,$L89))-MONTH($E89)+1-IF(DAY(MIN(Календарь!C$33,$L89))&lt;MIN(DAY($E89),DAY(EOMONTH(MIN(Календарь!C$33,$L89),0))),1,0))))-$M89)*$G89)</f>
        <v/>
      </c>
      <c r="Q89" s="21" t="str">
        <f aca="false">IF(OR(K89&lt;&gt;"OK",NOT(ISNUMBER(Календарь!D$33))),"",MAX(0,IF(MIN(Календарь!D$33,$L89)&lt;$E89,0,IF($F89="Разово",1,IF($F89="Еженедельно",INT((MIN(Календарь!D$33,$L89)-$E89)/7)+1,(YEAR(MIN(Календарь!D$33,$L89))-YEAR($E89))*12+MONTH(MIN(Календарь!D$33,$L89))-MONTH($E89)+1-IF(DAY(MIN(Календарь!D$33,$L89))&lt;MIN(DAY($E89),DAY(EOMONTH(MIN(Календарь!D$33,$L89),0))),1,0))))-$M89)*$G89)</f>
        <v/>
      </c>
      <c r="R89" s="21" t="str">
        <f aca="false">IF(OR(K89&lt;&gt;"OK",NOT(ISNUMBER(Календарь!E$33))),"",MAX(0,IF(MIN(Календарь!E$33,$L89)&lt;$E89,0,IF($F89="Разово",1,IF($F89="Еженедельно",INT((MIN(Календарь!E$33,$L89)-$E89)/7)+1,(YEAR(MIN(Календарь!E$33,$L89))-YEAR($E89))*12+MONTH(MIN(Календарь!E$33,$L89))-MONTH($E89)+1-IF(DAY(MIN(Календарь!E$33,$L89))&lt;MIN(DAY($E89),DAY(EOMONTH(MIN(Календарь!E$33,$L89),0))),1,0))))-$M89)*$G89)</f>
        <v/>
      </c>
      <c r="S89" s="21" t="str">
        <f aca="false">IF(OR(K89&lt;&gt;"OK",NOT(ISNUMBER(Календарь!F$33))),"",MAX(0,IF(MIN(Календарь!F$33,$L89)&lt;$E89,0,IF($F89="Разово",1,IF($F89="Еженедельно",INT((MIN(Календарь!F$33,$L89)-$E89)/7)+1,(YEAR(MIN(Календарь!F$33,$L89))-YEAR($E89))*12+MONTH(MIN(Календарь!F$33,$L89))-MONTH($E89)+1-IF(DAY(MIN(Календарь!F$33,$L89))&lt;MIN(DAY($E89),DAY(EOMONTH(MIN(Календарь!F$33,$L89),0))),1,0))))-$M89)*$G89)</f>
        <v/>
      </c>
      <c r="T89" s="21" t="str">
        <f aca="false">IF(OR(K89&lt;&gt;"OK",NOT(ISNUMBER(Календарь!G$33))),"",MAX(0,IF(MIN(Календарь!G$33,$L89)&lt;$E89,0,IF($F89="Разово",1,IF($F89="Еженедельно",INT((MIN(Календарь!G$33,$L89)-$E89)/7)+1,(YEAR(MIN(Календарь!G$33,$L89))-YEAR($E89))*12+MONTH(MIN(Календарь!G$33,$L89))-MONTH($E89)+1-IF(DAY(MIN(Календарь!G$33,$L89))&lt;MIN(DAY($E89),DAY(EOMONTH(MIN(Календарь!G$33,$L89),0))),1,0))))-$M89)*$G89)</f>
        <v/>
      </c>
      <c r="U89" s="21" t="str">
        <f aca="false">IF(OR(K89&lt;&gt;"OK",NOT(ISNUMBER(Календарь!H$33))),"",MAX(0,IF(MIN(Календарь!H$33,$L89)&lt;$E89,0,IF($F89="Разово",1,IF($F89="Еженедельно",INT((MIN(Календарь!H$33,$L89)-$E89)/7)+1,(YEAR(MIN(Календарь!H$33,$L89))-YEAR($E89))*12+MONTH(MIN(Календарь!H$33,$L89))-MONTH($E89)+1-IF(DAY(MIN(Календарь!H$33,$L89))&lt;MIN(DAY($E89),DAY(EOMONTH(MIN(Календарь!H$33,$L89),0))),1,0))))-$M89)*$G89)</f>
        <v/>
      </c>
      <c r="V89" s="21" t="str">
        <f aca="false">IF(OR(K89&lt;&gt;"OK",NOT(ISNUMBER(Календарь!I$33))),"",MAX(0,IF(MIN(Календарь!I$33,$L89)&lt;$E89,0,IF($F89="Разово",1,IF($F89="Еженедельно",INT((MIN(Календарь!I$33,$L89)-$E89)/7)+1,(YEAR(MIN(Календарь!I$33,$L89))-YEAR($E89))*12+MONTH(MIN(Календарь!I$33,$L89))-MONTH($E89)+1-IF(DAY(MIN(Календарь!I$33,$L89))&lt;MIN(DAY($E89),DAY(EOMONTH(MIN(Календарь!I$33,$L89),0))),1,0))))-$M89)*$G89)</f>
        <v/>
      </c>
      <c r="W89" s="21" t="str">
        <f aca="false">IF(OR(K89&lt;&gt;"OK",NOT(ISNUMBER(Календарь!J$33))),"",MAX(0,IF(MIN(Календарь!J$33,$L89)&lt;$E89,0,IF($F89="Разово",1,IF($F89="Еженедельно",INT((MIN(Календарь!J$33,$L89)-$E89)/7)+1,(YEAR(MIN(Календарь!J$33,$L89))-YEAR($E89))*12+MONTH(MIN(Календарь!J$33,$L89))-MONTH($E89)+1-IF(DAY(MIN(Календарь!J$33,$L89))&lt;MIN(DAY($E89),DAY(EOMONTH(MIN(Календарь!J$33,$L89),0))),1,0))))-$M89)*$G89)</f>
        <v/>
      </c>
      <c r="X89" s="21" t="str">
        <f aca="false">IF(OR(K89&lt;&gt;"OK",NOT(ISNUMBER(Календарь!K$33))),"",MAX(0,IF(MIN(Календарь!K$33,$L89)&lt;$E89,0,IF($F89="Разово",1,IF($F89="Еженедельно",INT((MIN(Календарь!K$33,$L89)-$E89)/7)+1,(YEAR(MIN(Календарь!K$33,$L89))-YEAR($E89))*12+MONTH(MIN(Календарь!K$33,$L89))-MONTH($E89)+1-IF(DAY(MIN(Календарь!K$33,$L89))&lt;MIN(DAY($E89),DAY(EOMONTH(MIN(Календарь!K$33,$L89),0))),1,0))))-$M89)*$G89)</f>
        <v/>
      </c>
      <c r="Y89" s="21" t="str">
        <f aca="false">IF(OR(K89&lt;&gt;"OK",NOT(ISNUMBER(Календарь!L$33))),"",MAX(0,IF(MIN(Календарь!L$33,$L89)&lt;$E89,0,IF($F89="Разово",1,IF($F89="Еженедельно",INT((MIN(Календарь!L$33,$L89)-$E89)/7)+1,(YEAR(MIN(Календарь!L$33,$L89))-YEAR($E89))*12+MONTH(MIN(Календарь!L$33,$L89))-MONTH($E89)+1-IF(DAY(MIN(Календарь!L$33,$L89))&lt;MIN(DAY($E89),DAY(EOMONTH(MIN(Календарь!L$33,$L89),0))),1,0))))-$M89)*$G89)</f>
        <v/>
      </c>
      <c r="Z89" s="21" t="str">
        <f aca="false">IF(OR(K89&lt;&gt;"OK",NOT(ISNUMBER(Календарь!M$33))),"",MAX(0,IF(MIN(Календарь!M$33,$L89)&lt;$E89,0,IF($F89="Разово",1,IF($F89="Еженедельно",INT((MIN(Календарь!M$33,$L89)-$E89)/7)+1,(YEAR(MIN(Календарь!M$33,$L89))-YEAR($E89))*12+MONTH(MIN(Календарь!M$33,$L89))-MONTH($E89)+1-IF(DAY(MIN(Календарь!M$33,$L89))&lt;MIN(DAY($E89),DAY(EOMONTH(MIN(Календарь!M$33,$L89),0))),1,0))))-$M89)*$G89)</f>
        <v/>
      </c>
      <c r="AA89" s="21" t="str">
        <f aca="false">IF(OR(K89&lt;&gt;"OK",NOT(ISNUMBER(Календарь!N$33))),"",MAX(0,IF(MIN(Календарь!N$33,$L89)&lt;$E89,0,IF($F89="Разово",1,IF($F89="Еженедельно",INT((MIN(Календарь!N$33,$L89)-$E89)/7)+1,(YEAR(MIN(Календарь!N$33,$L89))-YEAR($E89))*12+MONTH(MIN(Календарь!N$33,$L89))-MONTH($E89)+1-IF(DAY(MIN(Календарь!N$33,$L89))&lt;MIN(DAY($E89),DAY(EOMONTH(MIN(Календарь!N$33,$L89),0))),1,0))))-$M89)*$G89)</f>
        <v/>
      </c>
    </row>
    <row r="90" customFormat="false" ht="22" hidden="false" customHeight="true" outlineLevel="0" collapsed="false">
      <c r="A90" s="6"/>
      <c r="B90" s="6"/>
      <c r="C90" s="6"/>
      <c r="D90" s="6"/>
      <c r="E90" s="5"/>
      <c r="F90" s="6"/>
      <c r="G90" s="7"/>
      <c r="H90" s="5"/>
      <c r="I90" s="6"/>
      <c r="J90" s="1"/>
      <c r="K90" s="19" t="str">
        <f aca="false">IF(COUNTA(A90:I90)=0,"",IF(OR(A90="",B90="",C90="",AND(D90&lt;&gt;"Приход",D90&lt;&gt;"Расход"),NOT(ISNUMBER(E90)),NOT(ISNUMBER(G90)),AND(F90&lt;&gt;"Разово",F90&lt;&gt;"Еженедельно",F90&lt;&gt;"Ежемесячно")),"Ошибка: поля или тип",IF(OR(E90&lt;&gt;INT(E90),E90&lt;36526,E90&gt;109574,G90&lt;0),"Ошибка: дата или сумма",IF(AND(H90&lt;&gt;"",NOT(ISNUMBER(H90))),"Ошибка: последний срок",IF(AND(ISNUMBER(H90),OR(H90&lt;E90,H90&lt;&gt;INT(H90))),"Ошибка: последний срок",IF(COUNTIFS($A$12:$A$111,A90)&lt;&gt;1,"Ошибка: повтор ID","OK"))))))</f>
        <v/>
      </c>
      <c r="L90" s="20" t="str">
        <f aca="false">IF(K90="OK",IF(H90="",DATE(2199,12,31),H90),"")</f>
        <v/>
      </c>
      <c r="M90" s="19" t="str">
        <f aca="false">IF(AND(K90="OK",ISNUMBER(Календарь!$C$6)),IF(MIN(Календарь!$C$6-1,$L90)&lt;$E90,0,IF($F90="Разово",1,IF($F90="Еженедельно",INT((MIN(Календарь!$C$6-1,$L90)-$E90)/7)+1,(YEAR(MIN(Календарь!$C$6-1,$L90))-YEAR($E90))*12+MONTH(MIN(Календарь!$C$6-1,$L90))-MONTH($E90)+1-IF(DAY(MIN(Календарь!$C$6-1,$L90))&lt;MIN(DAY($E90),DAY(EOMONTH(MIN(Календарь!$C$6-1,$L90),0))),1,0)))),"")</f>
        <v/>
      </c>
      <c r="N90" s="21" t="str">
        <f aca="false">IF(OR(K90&lt;&gt;"OK",NOT(ISNUMBER(Календарь!$L$5))),"",MAX(0,IF(MIN(Календарь!$L$5,$L90)&lt;$E90,0,IF($F90="Разово",1,IF($F90="Еженедельно",INT((MIN(Календарь!$L$5,$L90)-$E90)/7)+1,(YEAR(MIN(Календарь!$L$5,$L90))-YEAR($E90))*12+MONTH(MIN(Календарь!$L$5,$L90))-MONTH($E90)+1-IF(DAY(MIN(Календарь!$L$5,$L90))&lt;MIN(DAY($E90),DAY(EOMONTH(MIN(Календарь!$L$5,$L90),0))),1,0))))-$M90)*$G90)</f>
        <v/>
      </c>
      <c r="O90" s="21" t="str">
        <f aca="false">IF(OR(K90&lt;&gt;"OK",NOT(ISNUMBER(Календарь!$C$32-1))),"",MAX(0,IF(MIN(Календарь!$C$32-1,$L90)&lt;$E90,0,IF($F90="Разово",1,IF($F90="Еженедельно",INT((MIN(Календарь!$C$32-1,$L90)-$E90)/7)+1,(YEAR(MIN(Календарь!$C$32-1,$L90))-YEAR($E90))*12+MONTH(MIN(Календарь!$C$32-1,$L90))-MONTH($E90)+1-IF(DAY(MIN(Календарь!$C$32-1,$L90))&lt;MIN(DAY($E90),DAY(EOMONTH(MIN(Календарь!$C$32-1,$L90),0))),1,0))))-$M90)*$G90)</f>
        <v/>
      </c>
      <c r="P90" s="21" t="str">
        <f aca="false">IF(OR(K90&lt;&gt;"OK",NOT(ISNUMBER(Календарь!C$33))),"",MAX(0,IF(MIN(Календарь!C$33,$L90)&lt;$E90,0,IF($F90="Разово",1,IF($F90="Еженедельно",INT((MIN(Календарь!C$33,$L90)-$E90)/7)+1,(YEAR(MIN(Календарь!C$33,$L90))-YEAR($E90))*12+MONTH(MIN(Календарь!C$33,$L90))-MONTH($E90)+1-IF(DAY(MIN(Календарь!C$33,$L90))&lt;MIN(DAY($E90),DAY(EOMONTH(MIN(Календарь!C$33,$L90),0))),1,0))))-$M90)*$G90)</f>
        <v/>
      </c>
      <c r="Q90" s="21" t="str">
        <f aca="false">IF(OR(K90&lt;&gt;"OK",NOT(ISNUMBER(Календарь!D$33))),"",MAX(0,IF(MIN(Календарь!D$33,$L90)&lt;$E90,0,IF($F90="Разово",1,IF($F90="Еженедельно",INT((MIN(Календарь!D$33,$L90)-$E90)/7)+1,(YEAR(MIN(Календарь!D$33,$L90))-YEAR($E90))*12+MONTH(MIN(Календарь!D$33,$L90))-MONTH($E90)+1-IF(DAY(MIN(Календарь!D$33,$L90))&lt;MIN(DAY($E90),DAY(EOMONTH(MIN(Календарь!D$33,$L90),0))),1,0))))-$M90)*$G90)</f>
        <v/>
      </c>
      <c r="R90" s="21" t="str">
        <f aca="false">IF(OR(K90&lt;&gt;"OK",NOT(ISNUMBER(Календарь!E$33))),"",MAX(0,IF(MIN(Календарь!E$33,$L90)&lt;$E90,0,IF($F90="Разово",1,IF($F90="Еженедельно",INT((MIN(Календарь!E$33,$L90)-$E90)/7)+1,(YEAR(MIN(Календарь!E$33,$L90))-YEAR($E90))*12+MONTH(MIN(Календарь!E$33,$L90))-MONTH($E90)+1-IF(DAY(MIN(Календарь!E$33,$L90))&lt;MIN(DAY($E90),DAY(EOMONTH(MIN(Календарь!E$33,$L90),0))),1,0))))-$M90)*$G90)</f>
        <v/>
      </c>
      <c r="S90" s="21" t="str">
        <f aca="false">IF(OR(K90&lt;&gt;"OK",NOT(ISNUMBER(Календарь!F$33))),"",MAX(0,IF(MIN(Календарь!F$33,$L90)&lt;$E90,0,IF($F90="Разово",1,IF($F90="Еженедельно",INT((MIN(Календарь!F$33,$L90)-$E90)/7)+1,(YEAR(MIN(Календарь!F$33,$L90))-YEAR($E90))*12+MONTH(MIN(Календарь!F$33,$L90))-MONTH($E90)+1-IF(DAY(MIN(Календарь!F$33,$L90))&lt;MIN(DAY($E90),DAY(EOMONTH(MIN(Календарь!F$33,$L90),0))),1,0))))-$M90)*$G90)</f>
        <v/>
      </c>
      <c r="T90" s="21" t="str">
        <f aca="false">IF(OR(K90&lt;&gt;"OK",NOT(ISNUMBER(Календарь!G$33))),"",MAX(0,IF(MIN(Календарь!G$33,$L90)&lt;$E90,0,IF($F90="Разово",1,IF($F90="Еженедельно",INT((MIN(Календарь!G$33,$L90)-$E90)/7)+1,(YEAR(MIN(Календарь!G$33,$L90))-YEAR($E90))*12+MONTH(MIN(Календарь!G$33,$L90))-MONTH($E90)+1-IF(DAY(MIN(Календарь!G$33,$L90))&lt;MIN(DAY($E90),DAY(EOMONTH(MIN(Календарь!G$33,$L90),0))),1,0))))-$M90)*$G90)</f>
        <v/>
      </c>
      <c r="U90" s="21" t="str">
        <f aca="false">IF(OR(K90&lt;&gt;"OK",NOT(ISNUMBER(Календарь!H$33))),"",MAX(0,IF(MIN(Календарь!H$33,$L90)&lt;$E90,0,IF($F90="Разово",1,IF($F90="Еженедельно",INT((MIN(Календарь!H$33,$L90)-$E90)/7)+1,(YEAR(MIN(Календарь!H$33,$L90))-YEAR($E90))*12+MONTH(MIN(Календарь!H$33,$L90))-MONTH($E90)+1-IF(DAY(MIN(Календарь!H$33,$L90))&lt;MIN(DAY($E90),DAY(EOMONTH(MIN(Календарь!H$33,$L90),0))),1,0))))-$M90)*$G90)</f>
        <v/>
      </c>
      <c r="V90" s="21" t="str">
        <f aca="false">IF(OR(K90&lt;&gt;"OK",NOT(ISNUMBER(Календарь!I$33))),"",MAX(0,IF(MIN(Календарь!I$33,$L90)&lt;$E90,0,IF($F90="Разово",1,IF($F90="Еженедельно",INT((MIN(Календарь!I$33,$L90)-$E90)/7)+1,(YEAR(MIN(Календарь!I$33,$L90))-YEAR($E90))*12+MONTH(MIN(Календарь!I$33,$L90))-MONTH($E90)+1-IF(DAY(MIN(Календарь!I$33,$L90))&lt;MIN(DAY($E90),DAY(EOMONTH(MIN(Календарь!I$33,$L90),0))),1,0))))-$M90)*$G90)</f>
        <v/>
      </c>
      <c r="W90" s="21" t="str">
        <f aca="false">IF(OR(K90&lt;&gt;"OK",NOT(ISNUMBER(Календарь!J$33))),"",MAX(0,IF(MIN(Календарь!J$33,$L90)&lt;$E90,0,IF($F90="Разово",1,IF($F90="Еженедельно",INT((MIN(Календарь!J$33,$L90)-$E90)/7)+1,(YEAR(MIN(Календарь!J$33,$L90))-YEAR($E90))*12+MONTH(MIN(Календарь!J$33,$L90))-MONTH($E90)+1-IF(DAY(MIN(Календарь!J$33,$L90))&lt;MIN(DAY($E90),DAY(EOMONTH(MIN(Календарь!J$33,$L90),0))),1,0))))-$M90)*$G90)</f>
        <v/>
      </c>
      <c r="X90" s="21" t="str">
        <f aca="false">IF(OR(K90&lt;&gt;"OK",NOT(ISNUMBER(Календарь!K$33))),"",MAX(0,IF(MIN(Календарь!K$33,$L90)&lt;$E90,0,IF($F90="Разово",1,IF($F90="Еженедельно",INT((MIN(Календарь!K$33,$L90)-$E90)/7)+1,(YEAR(MIN(Календарь!K$33,$L90))-YEAR($E90))*12+MONTH(MIN(Календарь!K$33,$L90))-MONTH($E90)+1-IF(DAY(MIN(Календарь!K$33,$L90))&lt;MIN(DAY($E90),DAY(EOMONTH(MIN(Календарь!K$33,$L90),0))),1,0))))-$M90)*$G90)</f>
        <v/>
      </c>
      <c r="Y90" s="21" t="str">
        <f aca="false">IF(OR(K90&lt;&gt;"OK",NOT(ISNUMBER(Календарь!L$33))),"",MAX(0,IF(MIN(Календарь!L$33,$L90)&lt;$E90,0,IF($F90="Разово",1,IF($F90="Еженедельно",INT((MIN(Календарь!L$33,$L90)-$E90)/7)+1,(YEAR(MIN(Календарь!L$33,$L90))-YEAR($E90))*12+MONTH(MIN(Календарь!L$33,$L90))-MONTH($E90)+1-IF(DAY(MIN(Календарь!L$33,$L90))&lt;MIN(DAY($E90),DAY(EOMONTH(MIN(Календарь!L$33,$L90),0))),1,0))))-$M90)*$G90)</f>
        <v/>
      </c>
      <c r="Z90" s="21" t="str">
        <f aca="false">IF(OR(K90&lt;&gt;"OK",NOT(ISNUMBER(Календарь!M$33))),"",MAX(0,IF(MIN(Календарь!M$33,$L90)&lt;$E90,0,IF($F90="Разово",1,IF($F90="Еженедельно",INT((MIN(Календарь!M$33,$L90)-$E90)/7)+1,(YEAR(MIN(Календарь!M$33,$L90))-YEAR($E90))*12+MONTH(MIN(Календарь!M$33,$L90))-MONTH($E90)+1-IF(DAY(MIN(Календарь!M$33,$L90))&lt;MIN(DAY($E90),DAY(EOMONTH(MIN(Календарь!M$33,$L90),0))),1,0))))-$M90)*$G90)</f>
        <v/>
      </c>
      <c r="AA90" s="21" t="str">
        <f aca="false">IF(OR(K90&lt;&gt;"OK",NOT(ISNUMBER(Календарь!N$33))),"",MAX(0,IF(MIN(Календарь!N$33,$L90)&lt;$E90,0,IF($F90="Разово",1,IF($F90="Еженедельно",INT((MIN(Календарь!N$33,$L90)-$E90)/7)+1,(YEAR(MIN(Календарь!N$33,$L90))-YEAR($E90))*12+MONTH(MIN(Календарь!N$33,$L90))-MONTH($E90)+1-IF(DAY(MIN(Календарь!N$33,$L90))&lt;MIN(DAY($E90),DAY(EOMONTH(MIN(Календарь!N$33,$L90),0))),1,0))))-$M90)*$G90)</f>
        <v/>
      </c>
    </row>
    <row r="91" customFormat="false" ht="22" hidden="false" customHeight="true" outlineLevel="0" collapsed="false">
      <c r="A91" s="6"/>
      <c r="B91" s="6"/>
      <c r="C91" s="6"/>
      <c r="D91" s="6"/>
      <c r="E91" s="5"/>
      <c r="F91" s="6"/>
      <c r="G91" s="7"/>
      <c r="H91" s="5"/>
      <c r="I91" s="6"/>
      <c r="J91" s="1"/>
      <c r="K91" s="19" t="str">
        <f aca="false">IF(COUNTA(A91:I91)=0,"",IF(OR(A91="",B91="",C91="",AND(D91&lt;&gt;"Приход",D91&lt;&gt;"Расход"),NOT(ISNUMBER(E91)),NOT(ISNUMBER(G91)),AND(F91&lt;&gt;"Разово",F91&lt;&gt;"Еженедельно",F91&lt;&gt;"Ежемесячно")),"Ошибка: поля или тип",IF(OR(E91&lt;&gt;INT(E91),E91&lt;36526,E91&gt;109574,G91&lt;0),"Ошибка: дата или сумма",IF(AND(H91&lt;&gt;"",NOT(ISNUMBER(H91))),"Ошибка: последний срок",IF(AND(ISNUMBER(H91),OR(H91&lt;E91,H91&lt;&gt;INT(H91))),"Ошибка: последний срок",IF(COUNTIFS($A$12:$A$111,A91)&lt;&gt;1,"Ошибка: повтор ID","OK"))))))</f>
        <v/>
      </c>
      <c r="L91" s="20" t="str">
        <f aca="false">IF(K91="OK",IF(H91="",DATE(2199,12,31),H91),"")</f>
        <v/>
      </c>
      <c r="M91" s="19" t="str">
        <f aca="false">IF(AND(K91="OK",ISNUMBER(Календарь!$C$6)),IF(MIN(Календарь!$C$6-1,$L91)&lt;$E91,0,IF($F91="Разово",1,IF($F91="Еженедельно",INT((MIN(Календарь!$C$6-1,$L91)-$E91)/7)+1,(YEAR(MIN(Календарь!$C$6-1,$L91))-YEAR($E91))*12+MONTH(MIN(Календарь!$C$6-1,$L91))-MONTH($E91)+1-IF(DAY(MIN(Календарь!$C$6-1,$L91))&lt;MIN(DAY($E91),DAY(EOMONTH(MIN(Календарь!$C$6-1,$L91),0))),1,0)))),"")</f>
        <v/>
      </c>
      <c r="N91" s="21" t="str">
        <f aca="false">IF(OR(K91&lt;&gt;"OK",NOT(ISNUMBER(Календарь!$L$5))),"",MAX(0,IF(MIN(Календарь!$L$5,$L91)&lt;$E91,0,IF($F91="Разово",1,IF($F91="Еженедельно",INT((MIN(Календарь!$L$5,$L91)-$E91)/7)+1,(YEAR(MIN(Календарь!$L$5,$L91))-YEAR($E91))*12+MONTH(MIN(Календарь!$L$5,$L91))-MONTH($E91)+1-IF(DAY(MIN(Календарь!$L$5,$L91))&lt;MIN(DAY($E91),DAY(EOMONTH(MIN(Календарь!$L$5,$L91),0))),1,0))))-$M91)*$G91)</f>
        <v/>
      </c>
      <c r="O91" s="21" t="str">
        <f aca="false">IF(OR(K91&lt;&gt;"OK",NOT(ISNUMBER(Календарь!$C$32-1))),"",MAX(0,IF(MIN(Календарь!$C$32-1,$L91)&lt;$E91,0,IF($F91="Разово",1,IF($F91="Еженедельно",INT((MIN(Календарь!$C$32-1,$L91)-$E91)/7)+1,(YEAR(MIN(Календарь!$C$32-1,$L91))-YEAR($E91))*12+MONTH(MIN(Календарь!$C$32-1,$L91))-MONTH($E91)+1-IF(DAY(MIN(Календарь!$C$32-1,$L91))&lt;MIN(DAY($E91),DAY(EOMONTH(MIN(Календарь!$C$32-1,$L91),0))),1,0))))-$M91)*$G91)</f>
        <v/>
      </c>
      <c r="P91" s="21" t="str">
        <f aca="false">IF(OR(K91&lt;&gt;"OK",NOT(ISNUMBER(Календарь!C$33))),"",MAX(0,IF(MIN(Календарь!C$33,$L91)&lt;$E91,0,IF($F91="Разово",1,IF($F91="Еженедельно",INT((MIN(Календарь!C$33,$L91)-$E91)/7)+1,(YEAR(MIN(Календарь!C$33,$L91))-YEAR($E91))*12+MONTH(MIN(Календарь!C$33,$L91))-MONTH($E91)+1-IF(DAY(MIN(Календарь!C$33,$L91))&lt;MIN(DAY($E91),DAY(EOMONTH(MIN(Календарь!C$33,$L91),0))),1,0))))-$M91)*$G91)</f>
        <v/>
      </c>
      <c r="Q91" s="21" t="str">
        <f aca="false">IF(OR(K91&lt;&gt;"OK",NOT(ISNUMBER(Календарь!D$33))),"",MAX(0,IF(MIN(Календарь!D$33,$L91)&lt;$E91,0,IF($F91="Разово",1,IF($F91="Еженедельно",INT((MIN(Календарь!D$33,$L91)-$E91)/7)+1,(YEAR(MIN(Календарь!D$33,$L91))-YEAR($E91))*12+MONTH(MIN(Календарь!D$33,$L91))-MONTH($E91)+1-IF(DAY(MIN(Календарь!D$33,$L91))&lt;MIN(DAY($E91),DAY(EOMONTH(MIN(Календарь!D$33,$L91),0))),1,0))))-$M91)*$G91)</f>
        <v/>
      </c>
      <c r="R91" s="21" t="str">
        <f aca="false">IF(OR(K91&lt;&gt;"OK",NOT(ISNUMBER(Календарь!E$33))),"",MAX(0,IF(MIN(Календарь!E$33,$L91)&lt;$E91,0,IF($F91="Разово",1,IF($F91="Еженедельно",INT((MIN(Календарь!E$33,$L91)-$E91)/7)+1,(YEAR(MIN(Календарь!E$33,$L91))-YEAR($E91))*12+MONTH(MIN(Календарь!E$33,$L91))-MONTH($E91)+1-IF(DAY(MIN(Календарь!E$33,$L91))&lt;MIN(DAY($E91),DAY(EOMONTH(MIN(Календарь!E$33,$L91),0))),1,0))))-$M91)*$G91)</f>
        <v/>
      </c>
      <c r="S91" s="21" t="str">
        <f aca="false">IF(OR(K91&lt;&gt;"OK",NOT(ISNUMBER(Календарь!F$33))),"",MAX(0,IF(MIN(Календарь!F$33,$L91)&lt;$E91,0,IF($F91="Разово",1,IF($F91="Еженедельно",INT((MIN(Календарь!F$33,$L91)-$E91)/7)+1,(YEAR(MIN(Календарь!F$33,$L91))-YEAR($E91))*12+MONTH(MIN(Календарь!F$33,$L91))-MONTH($E91)+1-IF(DAY(MIN(Календарь!F$33,$L91))&lt;MIN(DAY($E91),DAY(EOMONTH(MIN(Календарь!F$33,$L91),0))),1,0))))-$M91)*$G91)</f>
        <v/>
      </c>
      <c r="T91" s="21" t="str">
        <f aca="false">IF(OR(K91&lt;&gt;"OK",NOT(ISNUMBER(Календарь!G$33))),"",MAX(0,IF(MIN(Календарь!G$33,$L91)&lt;$E91,0,IF($F91="Разово",1,IF($F91="Еженедельно",INT((MIN(Календарь!G$33,$L91)-$E91)/7)+1,(YEAR(MIN(Календарь!G$33,$L91))-YEAR($E91))*12+MONTH(MIN(Календарь!G$33,$L91))-MONTH($E91)+1-IF(DAY(MIN(Календарь!G$33,$L91))&lt;MIN(DAY($E91),DAY(EOMONTH(MIN(Календарь!G$33,$L91),0))),1,0))))-$M91)*$G91)</f>
        <v/>
      </c>
      <c r="U91" s="21" t="str">
        <f aca="false">IF(OR(K91&lt;&gt;"OK",NOT(ISNUMBER(Календарь!H$33))),"",MAX(0,IF(MIN(Календарь!H$33,$L91)&lt;$E91,0,IF($F91="Разово",1,IF($F91="Еженедельно",INT((MIN(Календарь!H$33,$L91)-$E91)/7)+1,(YEAR(MIN(Календарь!H$33,$L91))-YEAR($E91))*12+MONTH(MIN(Календарь!H$33,$L91))-MONTH($E91)+1-IF(DAY(MIN(Календарь!H$33,$L91))&lt;MIN(DAY($E91),DAY(EOMONTH(MIN(Календарь!H$33,$L91),0))),1,0))))-$M91)*$G91)</f>
        <v/>
      </c>
      <c r="V91" s="21" t="str">
        <f aca="false">IF(OR(K91&lt;&gt;"OK",NOT(ISNUMBER(Календарь!I$33))),"",MAX(0,IF(MIN(Календарь!I$33,$L91)&lt;$E91,0,IF($F91="Разово",1,IF($F91="Еженедельно",INT((MIN(Календарь!I$33,$L91)-$E91)/7)+1,(YEAR(MIN(Календарь!I$33,$L91))-YEAR($E91))*12+MONTH(MIN(Календарь!I$33,$L91))-MONTH($E91)+1-IF(DAY(MIN(Календарь!I$33,$L91))&lt;MIN(DAY($E91),DAY(EOMONTH(MIN(Календарь!I$33,$L91),0))),1,0))))-$M91)*$G91)</f>
        <v/>
      </c>
      <c r="W91" s="21" t="str">
        <f aca="false">IF(OR(K91&lt;&gt;"OK",NOT(ISNUMBER(Календарь!J$33))),"",MAX(0,IF(MIN(Календарь!J$33,$L91)&lt;$E91,0,IF($F91="Разово",1,IF($F91="Еженедельно",INT((MIN(Календарь!J$33,$L91)-$E91)/7)+1,(YEAR(MIN(Календарь!J$33,$L91))-YEAR($E91))*12+MONTH(MIN(Календарь!J$33,$L91))-MONTH($E91)+1-IF(DAY(MIN(Календарь!J$33,$L91))&lt;MIN(DAY($E91),DAY(EOMONTH(MIN(Календарь!J$33,$L91),0))),1,0))))-$M91)*$G91)</f>
        <v/>
      </c>
      <c r="X91" s="21" t="str">
        <f aca="false">IF(OR(K91&lt;&gt;"OK",NOT(ISNUMBER(Календарь!K$33))),"",MAX(0,IF(MIN(Календарь!K$33,$L91)&lt;$E91,0,IF($F91="Разово",1,IF($F91="Еженедельно",INT((MIN(Календарь!K$33,$L91)-$E91)/7)+1,(YEAR(MIN(Календарь!K$33,$L91))-YEAR($E91))*12+MONTH(MIN(Календарь!K$33,$L91))-MONTH($E91)+1-IF(DAY(MIN(Календарь!K$33,$L91))&lt;MIN(DAY($E91),DAY(EOMONTH(MIN(Календарь!K$33,$L91),0))),1,0))))-$M91)*$G91)</f>
        <v/>
      </c>
      <c r="Y91" s="21" t="str">
        <f aca="false">IF(OR(K91&lt;&gt;"OK",NOT(ISNUMBER(Календарь!L$33))),"",MAX(0,IF(MIN(Календарь!L$33,$L91)&lt;$E91,0,IF($F91="Разово",1,IF($F91="Еженедельно",INT((MIN(Календарь!L$33,$L91)-$E91)/7)+1,(YEAR(MIN(Календарь!L$33,$L91))-YEAR($E91))*12+MONTH(MIN(Календарь!L$33,$L91))-MONTH($E91)+1-IF(DAY(MIN(Календарь!L$33,$L91))&lt;MIN(DAY($E91),DAY(EOMONTH(MIN(Календарь!L$33,$L91),0))),1,0))))-$M91)*$G91)</f>
        <v/>
      </c>
      <c r="Z91" s="21" t="str">
        <f aca="false">IF(OR(K91&lt;&gt;"OK",NOT(ISNUMBER(Календарь!M$33))),"",MAX(0,IF(MIN(Календарь!M$33,$L91)&lt;$E91,0,IF($F91="Разово",1,IF($F91="Еженедельно",INT((MIN(Календарь!M$33,$L91)-$E91)/7)+1,(YEAR(MIN(Календарь!M$33,$L91))-YEAR($E91))*12+MONTH(MIN(Календарь!M$33,$L91))-MONTH($E91)+1-IF(DAY(MIN(Календарь!M$33,$L91))&lt;MIN(DAY($E91),DAY(EOMONTH(MIN(Календарь!M$33,$L91),0))),1,0))))-$M91)*$G91)</f>
        <v/>
      </c>
      <c r="AA91" s="21" t="str">
        <f aca="false">IF(OR(K91&lt;&gt;"OK",NOT(ISNUMBER(Календарь!N$33))),"",MAX(0,IF(MIN(Календарь!N$33,$L91)&lt;$E91,0,IF($F91="Разово",1,IF($F91="Еженедельно",INT((MIN(Календарь!N$33,$L91)-$E91)/7)+1,(YEAR(MIN(Календарь!N$33,$L91))-YEAR($E91))*12+MONTH(MIN(Календарь!N$33,$L91))-MONTH($E91)+1-IF(DAY(MIN(Календарь!N$33,$L91))&lt;MIN(DAY($E91),DAY(EOMONTH(MIN(Календарь!N$33,$L91),0))),1,0))))-$M91)*$G91)</f>
        <v/>
      </c>
    </row>
    <row r="92" customFormat="false" ht="22" hidden="false" customHeight="true" outlineLevel="0" collapsed="false">
      <c r="A92" s="6"/>
      <c r="B92" s="6"/>
      <c r="C92" s="6"/>
      <c r="D92" s="6"/>
      <c r="E92" s="5"/>
      <c r="F92" s="6"/>
      <c r="G92" s="7"/>
      <c r="H92" s="5"/>
      <c r="I92" s="6"/>
      <c r="J92" s="1"/>
      <c r="K92" s="19" t="str">
        <f aca="false">IF(COUNTA(A92:I92)=0,"",IF(OR(A92="",B92="",C92="",AND(D92&lt;&gt;"Приход",D92&lt;&gt;"Расход"),NOT(ISNUMBER(E92)),NOT(ISNUMBER(G92)),AND(F92&lt;&gt;"Разово",F92&lt;&gt;"Еженедельно",F92&lt;&gt;"Ежемесячно")),"Ошибка: поля или тип",IF(OR(E92&lt;&gt;INT(E92),E92&lt;36526,E92&gt;109574,G92&lt;0),"Ошибка: дата или сумма",IF(AND(H92&lt;&gt;"",NOT(ISNUMBER(H92))),"Ошибка: последний срок",IF(AND(ISNUMBER(H92),OR(H92&lt;E92,H92&lt;&gt;INT(H92))),"Ошибка: последний срок",IF(COUNTIFS($A$12:$A$111,A92)&lt;&gt;1,"Ошибка: повтор ID","OK"))))))</f>
        <v/>
      </c>
      <c r="L92" s="20" t="str">
        <f aca="false">IF(K92="OK",IF(H92="",DATE(2199,12,31),H92),"")</f>
        <v/>
      </c>
      <c r="M92" s="19" t="str">
        <f aca="false">IF(AND(K92="OK",ISNUMBER(Календарь!$C$6)),IF(MIN(Календарь!$C$6-1,$L92)&lt;$E92,0,IF($F92="Разово",1,IF($F92="Еженедельно",INT((MIN(Календарь!$C$6-1,$L92)-$E92)/7)+1,(YEAR(MIN(Календарь!$C$6-1,$L92))-YEAR($E92))*12+MONTH(MIN(Календарь!$C$6-1,$L92))-MONTH($E92)+1-IF(DAY(MIN(Календарь!$C$6-1,$L92))&lt;MIN(DAY($E92),DAY(EOMONTH(MIN(Календарь!$C$6-1,$L92),0))),1,0)))),"")</f>
        <v/>
      </c>
      <c r="N92" s="21" t="str">
        <f aca="false">IF(OR(K92&lt;&gt;"OK",NOT(ISNUMBER(Календарь!$L$5))),"",MAX(0,IF(MIN(Календарь!$L$5,$L92)&lt;$E92,0,IF($F92="Разово",1,IF($F92="Еженедельно",INT((MIN(Календарь!$L$5,$L92)-$E92)/7)+1,(YEAR(MIN(Календарь!$L$5,$L92))-YEAR($E92))*12+MONTH(MIN(Календарь!$L$5,$L92))-MONTH($E92)+1-IF(DAY(MIN(Календарь!$L$5,$L92))&lt;MIN(DAY($E92),DAY(EOMONTH(MIN(Календарь!$L$5,$L92),0))),1,0))))-$M92)*$G92)</f>
        <v/>
      </c>
      <c r="O92" s="21" t="str">
        <f aca="false">IF(OR(K92&lt;&gt;"OK",NOT(ISNUMBER(Календарь!$C$32-1))),"",MAX(0,IF(MIN(Календарь!$C$32-1,$L92)&lt;$E92,0,IF($F92="Разово",1,IF($F92="Еженедельно",INT((MIN(Календарь!$C$32-1,$L92)-$E92)/7)+1,(YEAR(MIN(Календарь!$C$32-1,$L92))-YEAR($E92))*12+MONTH(MIN(Календарь!$C$32-1,$L92))-MONTH($E92)+1-IF(DAY(MIN(Календарь!$C$32-1,$L92))&lt;MIN(DAY($E92),DAY(EOMONTH(MIN(Календарь!$C$32-1,$L92),0))),1,0))))-$M92)*$G92)</f>
        <v/>
      </c>
      <c r="P92" s="21" t="str">
        <f aca="false">IF(OR(K92&lt;&gt;"OK",NOT(ISNUMBER(Календарь!C$33))),"",MAX(0,IF(MIN(Календарь!C$33,$L92)&lt;$E92,0,IF($F92="Разово",1,IF($F92="Еженедельно",INT((MIN(Календарь!C$33,$L92)-$E92)/7)+1,(YEAR(MIN(Календарь!C$33,$L92))-YEAR($E92))*12+MONTH(MIN(Календарь!C$33,$L92))-MONTH($E92)+1-IF(DAY(MIN(Календарь!C$33,$L92))&lt;MIN(DAY($E92),DAY(EOMONTH(MIN(Календарь!C$33,$L92),0))),1,0))))-$M92)*$G92)</f>
        <v/>
      </c>
      <c r="Q92" s="21" t="str">
        <f aca="false">IF(OR(K92&lt;&gt;"OK",NOT(ISNUMBER(Календарь!D$33))),"",MAX(0,IF(MIN(Календарь!D$33,$L92)&lt;$E92,0,IF($F92="Разово",1,IF($F92="Еженедельно",INT((MIN(Календарь!D$33,$L92)-$E92)/7)+1,(YEAR(MIN(Календарь!D$33,$L92))-YEAR($E92))*12+MONTH(MIN(Календарь!D$33,$L92))-MONTH($E92)+1-IF(DAY(MIN(Календарь!D$33,$L92))&lt;MIN(DAY($E92),DAY(EOMONTH(MIN(Календарь!D$33,$L92),0))),1,0))))-$M92)*$G92)</f>
        <v/>
      </c>
      <c r="R92" s="21" t="str">
        <f aca="false">IF(OR(K92&lt;&gt;"OK",NOT(ISNUMBER(Календарь!E$33))),"",MAX(0,IF(MIN(Календарь!E$33,$L92)&lt;$E92,0,IF($F92="Разово",1,IF($F92="Еженедельно",INT((MIN(Календарь!E$33,$L92)-$E92)/7)+1,(YEAR(MIN(Календарь!E$33,$L92))-YEAR($E92))*12+MONTH(MIN(Календарь!E$33,$L92))-MONTH($E92)+1-IF(DAY(MIN(Календарь!E$33,$L92))&lt;MIN(DAY($E92),DAY(EOMONTH(MIN(Календарь!E$33,$L92),0))),1,0))))-$M92)*$G92)</f>
        <v/>
      </c>
      <c r="S92" s="21" t="str">
        <f aca="false">IF(OR(K92&lt;&gt;"OK",NOT(ISNUMBER(Календарь!F$33))),"",MAX(0,IF(MIN(Календарь!F$33,$L92)&lt;$E92,0,IF($F92="Разово",1,IF($F92="Еженедельно",INT((MIN(Календарь!F$33,$L92)-$E92)/7)+1,(YEAR(MIN(Календарь!F$33,$L92))-YEAR($E92))*12+MONTH(MIN(Календарь!F$33,$L92))-MONTH($E92)+1-IF(DAY(MIN(Календарь!F$33,$L92))&lt;MIN(DAY($E92),DAY(EOMONTH(MIN(Календарь!F$33,$L92),0))),1,0))))-$M92)*$G92)</f>
        <v/>
      </c>
      <c r="T92" s="21" t="str">
        <f aca="false">IF(OR(K92&lt;&gt;"OK",NOT(ISNUMBER(Календарь!G$33))),"",MAX(0,IF(MIN(Календарь!G$33,$L92)&lt;$E92,0,IF($F92="Разово",1,IF($F92="Еженедельно",INT((MIN(Календарь!G$33,$L92)-$E92)/7)+1,(YEAR(MIN(Календарь!G$33,$L92))-YEAR($E92))*12+MONTH(MIN(Календарь!G$33,$L92))-MONTH($E92)+1-IF(DAY(MIN(Календарь!G$33,$L92))&lt;MIN(DAY($E92),DAY(EOMONTH(MIN(Календарь!G$33,$L92),0))),1,0))))-$M92)*$G92)</f>
        <v/>
      </c>
      <c r="U92" s="21" t="str">
        <f aca="false">IF(OR(K92&lt;&gt;"OK",NOT(ISNUMBER(Календарь!H$33))),"",MAX(0,IF(MIN(Календарь!H$33,$L92)&lt;$E92,0,IF($F92="Разово",1,IF($F92="Еженедельно",INT((MIN(Календарь!H$33,$L92)-$E92)/7)+1,(YEAR(MIN(Календарь!H$33,$L92))-YEAR($E92))*12+MONTH(MIN(Календарь!H$33,$L92))-MONTH($E92)+1-IF(DAY(MIN(Календарь!H$33,$L92))&lt;MIN(DAY($E92),DAY(EOMONTH(MIN(Календарь!H$33,$L92),0))),1,0))))-$M92)*$G92)</f>
        <v/>
      </c>
      <c r="V92" s="21" t="str">
        <f aca="false">IF(OR(K92&lt;&gt;"OK",NOT(ISNUMBER(Календарь!I$33))),"",MAX(0,IF(MIN(Календарь!I$33,$L92)&lt;$E92,0,IF($F92="Разово",1,IF($F92="Еженедельно",INT((MIN(Календарь!I$33,$L92)-$E92)/7)+1,(YEAR(MIN(Календарь!I$33,$L92))-YEAR($E92))*12+MONTH(MIN(Календарь!I$33,$L92))-MONTH($E92)+1-IF(DAY(MIN(Календарь!I$33,$L92))&lt;MIN(DAY($E92),DAY(EOMONTH(MIN(Календарь!I$33,$L92),0))),1,0))))-$M92)*$G92)</f>
        <v/>
      </c>
      <c r="W92" s="21" t="str">
        <f aca="false">IF(OR(K92&lt;&gt;"OK",NOT(ISNUMBER(Календарь!J$33))),"",MAX(0,IF(MIN(Календарь!J$33,$L92)&lt;$E92,0,IF($F92="Разово",1,IF($F92="Еженедельно",INT((MIN(Календарь!J$33,$L92)-$E92)/7)+1,(YEAR(MIN(Календарь!J$33,$L92))-YEAR($E92))*12+MONTH(MIN(Календарь!J$33,$L92))-MONTH($E92)+1-IF(DAY(MIN(Календарь!J$33,$L92))&lt;MIN(DAY($E92),DAY(EOMONTH(MIN(Календарь!J$33,$L92),0))),1,0))))-$M92)*$G92)</f>
        <v/>
      </c>
      <c r="X92" s="21" t="str">
        <f aca="false">IF(OR(K92&lt;&gt;"OK",NOT(ISNUMBER(Календарь!K$33))),"",MAX(0,IF(MIN(Календарь!K$33,$L92)&lt;$E92,0,IF($F92="Разово",1,IF($F92="Еженедельно",INT((MIN(Календарь!K$33,$L92)-$E92)/7)+1,(YEAR(MIN(Календарь!K$33,$L92))-YEAR($E92))*12+MONTH(MIN(Календарь!K$33,$L92))-MONTH($E92)+1-IF(DAY(MIN(Календарь!K$33,$L92))&lt;MIN(DAY($E92),DAY(EOMONTH(MIN(Календарь!K$33,$L92),0))),1,0))))-$M92)*$G92)</f>
        <v/>
      </c>
      <c r="Y92" s="21" t="str">
        <f aca="false">IF(OR(K92&lt;&gt;"OK",NOT(ISNUMBER(Календарь!L$33))),"",MAX(0,IF(MIN(Календарь!L$33,$L92)&lt;$E92,0,IF($F92="Разово",1,IF($F92="Еженедельно",INT((MIN(Календарь!L$33,$L92)-$E92)/7)+1,(YEAR(MIN(Календарь!L$33,$L92))-YEAR($E92))*12+MONTH(MIN(Календарь!L$33,$L92))-MONTH($E92)+1-IF(DAY(MIN(Календарь!L$33,$L92))&lt;MIN(DAY($E92),DAY(EOMONTH(MIN(Календарь!L$33,$L92),0))),1,0))))-$M92)*$G92)</f>
        <v/>
      </c>
      <c r="Z92" s="21" t="str">
        <f aca="false">IF(OR(K92&lt;&gt;"OK",NOT(ISNUMBER(Календарь!M$33))),"",MAX(0,IF(MIN(Календарь!M$33,$L92)&lt;$E92,0,IF($F92="Разово",1,IF($F92="Еженедельно",INT((MIN(Календарь!M$33,$L92)-$E92)/7)+1,(YEAR(MIN(Календарь!M$33,$L92))-YEAR($E92))*12+MONTH(MIN(Календарь!M$33,$L92))-MONTH($E92)+1-IF(DAY(MIN(Календарь!M$33,$L92))&lt;MIN(DAY($E92),DAY(EOMONTH(MIN(Календарь!M$33,$L92),0))),1,0))))-$M92)*$G92)</f>
        <v/>
      </c>
      <c r="AA92" s="21" t="str">
        <f aca="false">IF(OR(K92&lt;&gt;"OK",NOT(ISNUMBER(Календарь!N$33))),"",MAX(0,IF(MIN(Календарь!N$33,$L92)&lt;$E92,0,IF($F92="Разово",1,IF($F92="Еженедельно",INT((MIN(Календарь!N$33,$L92)-$E92)/7)+1,(YEAR(MIN(Календарь!N$33,$L92))-YEAR($E92))*12+MONTH(MIN(Календарь!N$33,$L92))-MONTH($E92)+1-IF(DAY(MIN(Календарь!N$33,$L92))&lt;MIN(DAY($E92),DAY(EOMONTH(MIN(Календарь!N$33,$L92),0))),1,0))))-$M92)*$G92)</f>
        <v/>
      </c>
    </row>
    <row r="93" customFormat="false" ht="22" hidden="false" customHeight="true" outlineLevel="0" collapsed="false">
      <c r="A93" s="6"/>
      <c r="B93" s="6"/>
      <c r="C93" s="6"/>
      <c r="D93" s="6"/>
      <c r="E93" s="5"/>
      <c r="F93" s="6"/>
      <c r="G93" s="7"/>
      <c r="H93" s="5"/>
      <c r="I93" s="6"/>
      <c r="J93" s="1"/>
      <c r="K93" s="19" t="str">
        <f aca="false">IF(COUNTA(A93:I93)=0,"",IF(OR(A93="",B93="",C93="",AND(D93&lt;&gt;"Приход",D93&lt;&gt;"Расход"),NOT(ISNUMBER(E93)),NOT(ISNUMBER(G93)),AND(F93&lt;&gt;"Разово",F93&lt;&gt;"Еженедельно",F93&lt;&gt;"Ежемесячно")),"Ошибка: поля или тип",IF(OR(E93&lt;&gt;INT(E93),E93&lt;36526,E93&gt;109574,G93&lt;0),"Ошибка: дата или сумма",IF(AND(H93&lt;&gt;"",NOT(ISNUMBER(H93))),"Ошибка: последний срок",IF(AND(ISNUMBER(H93),OR(H93&lt;E93,H93&lt;&gt;INT(H93))),"Ошибка: последний срок",IF(COUNTIFS($A$12:$A$111,A93)&lt;&gt;1,"Ошибка: повтор ID","OK"))))))</f>
        <v/>
      </c>
      <c r="L93" s="20" t="str">
        <f aca="false">IF(K93="OK",IF(H93="",DATE(2199,12,31),H93),"")</f>
        <v/>
      </c>
      <c r="M93" s="19" t="str">
        <f aca="false">IF(AND(K93="OK",ISNUMBER(Календарь!$C$6)),IF(MIN(Календарь!$C$6-1,$L93)&lt;$E93,0,IF($F93="Разово",1,IF($F93="Еженедельно",INT((MIN(Календарь!$C$6-1,$L93)-$E93)/7)+1,(YEAR(MIN(Календарь!$C$6-1,$L93))-YEAR($E93))*12+MONTH(MIN(Календарь!$C$6-1,$L93))-MONTH($E93)+1-IF(DAY(MIN(Календарь!$C$6-1,$L93))&lt;MIN(DAY($E93),DAY(EOMONTH(MIN(Календарь!$C$6-1,$L93),0))),1,0)))),"")</f>
        <v/>
      </c>
      <c r="N93" s="21" t="str">
        <f aca="false">IF(OR(K93&lt;&gt;"OK",NOT(ISNUMBER(Календарь!$L$5))),"",MAX(0,IF(MIN(Календарь!$L$5,$L93)&lt;$E93,0,IF($F93="Разово",1,IF($F93="Еженедельно",INT((MIN(Календарь!$L$5,$L93)-$E93)/7)+1,(YEAR(MIN(Календарь!$L$5,$L93))-YEAR($E93))*12+MONTH(MIN(Календарь!$L$5,$L93))-MONTH($E93)+1-IF(DAY(MIN(Календарь!$L$5,$L93))&lt;MIN(DAY($E93),DAY(EOMONTH(MIN(Календарь!$L$5,$L93),0))),1,0))))-$M93)*$G93)</f>
        <v/>
      </c>
      <c r="O93" s="21" t="str">
        <f aca="false">IF(OR(K93&lt;&gt;"OK",NOT(ISNUMBER(Календарь!$C$32-1))),"",MAX(0,IF(MIN(Календарь!$C$32-1,$L93)&lt;$E93,0,IF($F93="Разово",1,IF($F93="Еженедельно",INT((MIN(Календарь!$C$32-1,$L93)-$E93)/7)+1,(YEAR(MIN(Календарь!$C$32-1,$L93))-YEAR($E93))*12+MONTH(MIN(Календарь!$C$32-1,$L93))-MONTH($E93)+1-IF(DAY(MIN(Календарь!$C$32-1,$L93))&lt;MIN(DAY($E93),DAY(EOMONTH(MIN(Календарь!$C$32-1,$L93),0))),1,0))))-$M93)*$G93)</f>
        <v/>
      </c>
      <c r="P93" s="21" t="str">
        <f aca="false">IF(OR(K93&lt;&gt;"OK",NOT(ISNUMBER(Календарь!C$33))),"",MAX(0,IF(MIN(Календарь!C$33,$L93)&lt;$E93,0,IF($F93="Разово",1,IF($F93="Еженедельно",INT((MIN(Календарь!C$33,$L93)-$E93)/7)+1,(YEAR(MIN(Календарь!C$33,$L93))-YEAR($E93))*12+MONTH(MIN(Календарь!C$33,$L93))-MONTH($E93)+1-IF(DAY(MIN(Календарь!C$33,$L93))&lt;MIN(DAY($E93),DAY(EOMONTH(MIN(Календарь!C$33,$L93),0))),1,0))))-$M93)*$G93)</f>
        <v/>
      </c>
      <c r="Q93" s="21" t="str">
        <f aca="false">IF(OR(K93&lt;&gt;"OK",NOT(ISNUMBER(Календарь!D$33))),"",MAX(0,IF(MIN(Календарь!D$33,$L93)&lt;$E93,0,IF($F93="Разово",1,IF($F93="Еженедельно",INT((MIN(Календарь!D$33,$L93)-$E93)/7)+1,(YEAR(MIN(Календарь!D$33,$L93))-YEAR($E93))*12+MONTH(MIN(Календарь!D$33,$L93))-MONTH($E93)+1-IF(DAY(MIN(Календарь!D$33,$L93))&lt;MIN(DAY($E93),DAY(EOMONTH(MIN(Календарь!D$33,$L93),0))),1,0))))-$M93)*$G93)</f>
        <v/>
      </c>
      <c r="R93" s="21" t="str">
        <f aca="false">IF(OR(K93&lt;&gt;"OK",NOT(ISNUMBER(Календарь!E$33))),"",MAX(0,IF(MIN(Календарь!E$33,$L93)&lt;$E93,0,IF($F93="Разово",1,IF($F93="Еженедельно",INT((MIN(Календарь!E$33,$L93)-$E93)/7)+1,(YEAR(MIN(Календарь!E$33,$L93))-YEAR($E93))*12+MONTH(MIN(Календарь!E$33,$L93))-MONTH($E93)+1-IF(DAY(MIN(Календарь!E$33,$L93))&lt;MIN(DAY($E93),DAY(EOMONTH(MIN(Календарь!E$33,$L93),0))),1,0))))-$M93)*$G93)</f>
        <v/>
      </c>
      <c r="S93" s="21" t="str">
        <f aca="false">IF(OR(K93&lt;&gt;"OK",NOT(ISNUMBER(Календарь!F$33))),"",MAX(0,IF(MIN(Календарь!F$33,$L93)&lt;$E93,0,IF($F93="Разово",1,IF($F93="Еженедельно",INT((MIN(Календарь!F$33,$L93)-$E93)/7)+1,(YEAR(MIN(Календарь!F$33,$L93))-YEAR($E93))*12+MONTH(MIN(Календарь!F$33,$L93))-MONTH($E93)+1-IF(DAY(MIN(Календарь!F$33,$L93))&lt;MIN(DAY($E93),DAY(EOMONTH(MIN(Календарь!F$33,$L93),0))),1,0))))-$M93)*$G93)</f>
        <v/>
      </c>
      <c r="T93" s="21" t="str">
        <f aca="false">IF(OR(K93&lt;&gt;"OK",NOT(ISNUMBER(Календарь!G$33))),"",MAX(0,IF(MIN(Календарь!G$33,$L93)&lt;$E93,0,IF($F93="Разово",1,IF($F93="Еженедельно",INT((MIN(Календарь!G$33,$L93)-$E93)/7)+1,(YEAR(MIN(Календарь!G$33,$L93))-YEAR($E93))*12+MONTH(MIN(Календарь!G$33,$L93))-MONTH($E93)+1-IF(DAY(MIN(Календарь!G$33,$L93))&lt;MIN(DAY($E93),DAY(EOMONTH(MIN(Календарь!G$33,$L93),0))),1,0))))-$M93)*$G93)</f>
        <v/>
      </c>
      <c r="U93" s="21" t="str">
        <f aca="false">IF(OR(K93&lt;&gt;"OK",NOT(ISNUMBER(Календарь!H$33))),"",MAX(0,IF(MIN(Календарь!H$33,$L93)&lt;$E93,0,IF($F93="Разово",1,IF($F93="Еженедельно",INT((MIN(Календарь!H$33,$L93)-$E93)/7)+1,(YEAR(MIN(Календарь!H$33,$L93))-YEAR($E93))*12+MONTH(MIN(Календарь!H$33,$L93))-MONTH($E93)+1-IF(DAY(MIN(Календарь!H$33,$L93))&lt;MIN(DAY($E93),DAY(EOMONTH(MIN(Календарь!H$33,$L93),0))),1,0))))-$M93)*$G93)</f>
        <v/>
      </c>
      <c r="V93" s="21" t="str">
        <f aca="false">IF(OR(K93&lt;&gt;"OK",NOT(ISNUMBER(Календарь!I$33))),"",MAX(0,IF(MIN(Календарь!I$33,$L93)&lt;$E93,0,IF($F93="Разово",1,IF($F93="Еженедельно",INT((MIN(Календарь!I$33,$L93)-$E93)/7)+1,(YEAR(MIN(Календарь!I$33,$L93))-YEAR($E93))*12+MONTH(MIN(Календарь!I$33,$L93))-MONTH($E93)+1-IF(DAY(MIN(Календарь!I$33,$L93))&lt;MIN(DAY($E93),DAY(EOMONTH(MIN(Календарь!I$33,$L93),0))),1,0))))-$M93)*$G93)</f>
        <v/>
      </c>
      <c r="W93" s="21" t="str">
        <f aca="false">IF(OR(K93&lt;&gt;"OK",NOT(ISNUMBER(Календарь!J$33))),"",MAX(0,IF(MIN(Календарь!J$33,$L93)&lt;$E93,0,IF($F93="Разово",1,IF($F93="Еженедельно",INT((MIN(Календарь!J$33,$L93)-$E93)/7)+1,(YEAR(MIN(Календарь!J$33,$L93))-YEAR($E93))*12+MONTH(MIN(Календарь!J$33,$L93))-MONTH($E93)+1-IF(DAY(MIN(Календарь!J$33,$L93))&lt;MIN(DAY($E93),DAY(EOMONTH(MIN(Календарь!J$33,$L93),0))),1,0))))-$M93)*$G93)</f>
        <v/>
      </c>
      <c r="X93" s="21" t="str">
        <f aca="false">IF(OR(K93&lt;&gt;"OK",NOT(ISNUMBER(Календарь!K$33))),"",MAX(0,IF(MIN(Календарь!K$33,$L93)&lt;$E93,0,IF($F93="Разово",1,IF($F93="Еженедельно",INT((MIN(Календарь!K$33,$L93)-$E93)/7)+1,(YEAR(MIN(Календарь!K$33,$L93))-YEAR($E93))*12+MONTH(MIN(Календарь!K$33,$L93))-MONTH($E93)+1-IF(DAY(MIN(Календарь!K$33,$L93))&lt;MIN(DAY($E93),DAY(EOMONTH(MIN(Календарь!K$33,$L93),0))),1,0))))-$M93)*$G93)</f>
        <v/>
      </c>
      <c r="Y93" s="21" t="str">
        <f aca="false">IF(OR(K93&lt;&gt;"OK",NOT(ISNUMBER(Календарь!L$33))),"",MAX(0,IF(MIN(Календарь!L$33,$L93)&lt;$E93,0,IF($F93="Разово",1,IF($F93="Еженедельно",INT((MIN(Календарь!L$33,$L93)-$E93)/7)+1,(YEAR(MIN(Календарь!L$33,$L93))-YEAR($E93))*12+MONTH(MIN(Календарь!L$33,$L93))-MONTH($E93)+1-IF(DAY(MIN(Календарь!L$33,$L93))&lt;MIN(DAY($E93),DAY(EOMONTH(MIN(Календарь!L$33,$L93),0))),1,0))))-$M93)*$G93)</f>
        <v/>
      </c>
      <c r="Z93" s="21" t="str">
        <f aca="false">IF(OR(K93&lt;&gt;"OK",NOT(ISNUMBER(Календарь!M$33))),"",MAX(0,IF(MIN(Календарь!M$33,$L93)&lt;$E93,0,IF($F93="Разово",1,IF($F93="Еженедельно",INT((MIN(Календарь!M$33,$L93)-$E93)/7)+1,(YEAR(MIN(Календарь!M$33,$L93))-YEAR($E93))*12+MONTH(MIN(Календарь!M$33,$L93))-MONTH($E93)+1-IF(DAY(MIN(Календарь!M$33,$L93))&lt;MIN(DAY($E93),DAY(EOMONTH(MIN(Календарь!M$33,$L93),0))),1,0))))-$M93)*$G93)</f>
        <v/>
      </c>
      <c r="AA93" s="21" t="str">
        <f aca="false">IF(OR(K93&lt;&gt;"OK",NOT(ISNUMBER(Календарь!N$33))),"",MAX(0,IF(MIN(Календарь!N$33,$L93)&lt;$E93,0,IF($F93="Разово",1,IF($F93="Еженедельно",INT((MIN(Календарь!N$33,$L93)-$E93)/7)+1,(YEAR(MIN(Календарь!N$33,$L93))-YEAR($E93))*12+MONTH(MIN(Календарь!N$33,$L93))-MONTH($E93)+1-IF(DAY(MIN(Календарь!N$33,$L93))&lt;MIN(DAY($E93),DAY(EOMONTH(MIN(Календарь!N$33,$L93),0))),1,0))))-$M93)*$G93)</f>
        <v/>
      </c>
    </row>
    <row r="94" customFormat="false" ht="22" hidden="false" customHeight="true" outlineLevel="0" collapsed="false">
      <c r="A94" s="6"/>
      <c r="B94" s="6"/>
      <c r="C94" s="6"/>
      <c r="D94" s="6"/>
      <c r="E94" s="5"/>
      <c r="F94" s="6"/>
      <c r="G94" s="7"/>
      <c r="H94" s="5"/>
      <c r="I94" s="6"/>
      <c r="J94" s="1"/>
      <c r="K94" s="19" t="str">
        <f aca="false">IF(COUNTA(A94:I94)=0,"",IF(OR(A94="",B94="",C94="",AND(D94&lt;&gt;"Приход",D94&lt;&gt;"Расход"),NOT(ISNUMBER(E94)),NOT(ISNUMBER(G94)),AND(F94&lt;&gt;"Разово",F94&lt;&gt;"Еженедельно",F94&lt;&gt;"Ежемесячно")),"Ошибка: поля или тип",IF(OR(E94&lt;&gt;INT(E94),E94&lt;36526,E94&gt;109574,G94&lt;0),"Ошибка: дата или сумма",IF(AND(H94&lt;&gt;"",NOT(ISNUMBER(H94))),"Ошибка: последний срок",IF(AND(ISNUMBER(H94),OR(H94&lt;E94,H94&lt;&gt;INT(H94))),"Ошибка: последний срок",IF(COUNTIFS($A$12:$A$111,A94)&lt;&gt;1,"Ошибка: повтор ID","OK"))))))</f>
        <v/>
      </c>
      <c r="L94" s="20" t="str">
        <f aca="false">IF(K94="OK",IF(H94="",DATE(2199,12,31),H94),"")</f>
        <v/>
      </c>
      <c r="M94" s="19" t="str">
        <f aca="false">IF(AND(K94="OK",ISNUMBER(Календарь!$C$6)),IF(MIN(Календарь!$C$6-1,$L94)&lt;$E94,0,IF($F94="Разово",1,IF($F94="Еженедельно",INT((MIN(Календарь!$C$6-1,$L94)-$E94)/7)+1,(YEAR(MIN(Календарь!$C$6-1,$L94))-YEAR($E94))*12+MONTH(MIN(Календарь!$C$6-1,$L94))-MONTH($E94)+1-IF(DAY(MIN(Календарь!$C$6-1,$L94))&lt;MIN(DAY($E94),DAY(EOMONTH(MIN(Календарь!$C$6-1,$L94),0))),1,0)))),"")</f>
        <v/>
      </c>
      <c r="N94" s="21" t="str">
        <f aca="false">IF(OR(K94&lt;&gt;"OK",NOT(ISNUMBER(Календарь!$L$5))),"",MAX(0,IF(MIN(Календарь!$L$5,$L94)&lt;$E94,0,IF($F94="Разово",1,IF($F94="Еженедельно",INT((MIN(Календарь!$L$5,$L94)-$E94)/7)+1,(YEAR(MIN(Календарь!$L$5,$L94))-YEAR($E94))*12+MONTH(MIN(Календарь!$L$5,$L94))-MONTH($E94)+1-IF(DAY(MIN(Календарь!$L$5,$L94))&lt;MIN(DAY($E94),DAY(EOMONTH(MIN(Календарь!$L$5,$L94),0))),1,0))))-$M94)*$G94)</f>
        <v/>
      </c>
      <c r="O94" s="21" t="str">
        <f aca="false">IF(OR(K94&lt;&gt;"OK",NOT(ISNUMBER(Календарь!$C$32-1))),"",MAX(0,IF(MIN(Календарь!$C$32-1,$L94)&lt;$E94,0,IF($F94="Разово",1,IF($F94="Еженедельно",INT((MIN(Календарь!$C$32-1,$L94)-$E94)/7)+1,(YEAR(MIN(Календарь!$C$32-1,$L94))-YEAR($E94))*12+MONTH(MIN(Календарь!$C$32-1,$L94))-MONTH($E94)+1-IF(DAY(MIN(Календарь!$C$32-1,$L94))&lt;MIN(DAY($E94),DAY(EOMONTH(MIN(Календарь!$C$32-1,$L94),0))),1,0))))-$M94)*$G94)</f>
        <v/>
      </c>
      <c r="P94" s="21" t="str">
        <f aca="false">IF(OR(K94&lt;&gt;"OK",NOT(ISNUMBER(Календарь!C$33))),"",MAX(0,IF(MIN(Календарь!C$33,$L94)&lt;$E94,0,IF($F94="Разово",1,IF($F94="Еженедельно",INT((MIN(Календарь!C$33,$L94)-$E94)/7)+1,(YEAR(MIN(Календарь!C$33,$L94))-YEAR($E94))*12+MONTH(MIN(Календарь!C$33,$L94))-MONTH($E94)+1-IF(DAY(MIN(Календарь!C$33,$L94))&lt;MIN(DAY($E94),DAY(EOMONTH(MIN(Календарь!C$33,$L94),0))),1,0))))-$M94)*$G94)</f>
        <v/>
      </c>
      <c r="Q94" s="21" t="str">
        <f aca="false">IF(OR(K94&lt;&gt;"OK",NOT(ISNUMBER(Календарь!D$33))),"",MAX(0,IF(MIN(Календарь!D$33,$L94)&lt;$E94,0,IF($F94="Разово",1,IF($F94="Еженедельно",INT((MIN(Календарь!D$33,$L94)-$E94)/7)+1,(YEAR(MIN(Календарь!D$33,$L94))-YEAR($E94))*12+MONTH(MIN(Календарь!D$33,$L94))-MONTH($E94)+1-IF(DAY(MIN(Календарь!D$33,$L94))&lt;MIN(DAY($E94),DAY(EOMONTH(MIN(Календарь!D$33,$L94),0))),1,0))))-$M94)*$G94)</f>
        <v/>
      </c>
      <c r="R94" s="21" t="str">
        <f aca="false">IF(OR(K94&lt;&gt;"OK",NOT(ISNUMBER(Календарь!E$33))),"",MAX(0,IF(MIN(Календарь!E$33,$L94)&lt;$E94,0,IF($F94="Разово",1,IF($F94="Еженедельно",INT((MIN(Календарь!E$33,$L94)-$E94)/7)+1,(YEAR(MIN(Календарь!E$33,$L94))-YEAR($E94))*12+MONTH(MIN(Календарь!E$33,$L94))-MONTH($E94)+1-IF(DAY(MIN(Календарь!E$33,$L94))&lt;MIN(DAY($E94),DAY(EOMONTH(MIN(Календарь!E$33,$L94),0))),1,0))))-$M94)*$G94)</f>
        <v/>
      </c>
      <c r="S94" s="21" t="str">
        <f aca="false">IF(OR(K94&lt;&gt;"OK",NOT(ISNUMBER(Календарь!F$33))),"",MAX(0,IF(MIN(Календарь!F$33,$L94)&lt;$E94,0,IF($F94="Разово",1,IF($F94="Еженедельно",INT((MIN(Календарь!F$33,$L94)-$E94)/7)+1,(YEAR(MIN(Календарь!F$33,$L94))-YEAR($E94))*12+MONTH(MIN(Календарь!F$33,$L94))-MONTH($E94)+1-IF(DAY(MIN(Календарь!F$33,$L94))&lt;MIN(DAY($E94),DAY(EOMONTH(MIN(Календарь!F$33,$L94),0))),1,0))))-$M94)*$G94)</f>
        <v/>
      </c>
      <c r="T94" s="21" t="str">
        <f aca="false">IF(OR(K94&lt;&gt;"OK",NOT(ISNUMBER(Календарь!G$33))),"",MAX(0,IF(MIN(Календарь!G$33,$L94)&lt;$E94,0,IF($F94="Разово",1,IF($F94="Еженедельно",INT((MIN(Календарь!G$33,$L94)-$E94)/7)+1,(YEAR(MIN(Календарь!G$33,$L94))-YEAR($E94))*12+MONTH(MIN(Календарь!G$33,$L94))-MONTH($E94)+1-IF(DAY(MIN(Календарь!G$33,$L94))&lt;MIN(DAY($E94),DAY(EOMONTH(MIN(Календарь!G$33,$L94),0))),1,0))))-$M94)*$G94)</f>
        <v/>
      </c>
      <c r="U94" s="21" t="str">
        <f aca="false">IF(OR(K94&lt;&gt;"OK",NOT(ISNUMBER(Календарь!H$33))),"",MAX(0,IF(MIN(Календарь!H$33,$L94)&lt;$E94,0,IF($F94="Разово",1,IF($F94="Еженедельно",INT((MIN(Календарь!H$33,$L94)-$E94)/7)+1,(YEAR(MIN(Календарь!H$33,$L94))-YEAR($E94))*12+MONTH(MIN(Календарь!H$33,$L94))-MONTH($E94)+1-IF(DAY(MIN(Календарь!H$33,$L94))&lt;MIN(DAY($E94),DAY(EOMONTH(MIN(Календарь!H$33,$L94),0))),1,0))))-$M94)*$G94)</f>
        <v/>
      </c>
      <c r="V94" s="21" t="str">
        <f aca="false">IF(OR(K94&lt;&gt;"OK",NOT(ISNUMBER(Календарь!I$33))),"",MAX(0,IF(MIN(Календарь!I$33,$L94)&lt;$E94,0,IF($F94="Разово",1,IF($F94="Еженедельно",INT((MIN(Календарь!I$33,$L94)-$E94)/7)+1,(YEAR(MIN(Календарь!I$33,$L94))-YEAR($E94))*12+MONTH(MIN(Календарь!I$33,$L94))-MONTH($E94)+1-IF(DAY(MIN(Календарь!I$33,$L94))&lt;MIN(DAY($E94),DAY(EOMONTH(MIN(Календарь!I$33,$L94),0))),1,0))))-$M94)*$G94)</f>
        <v/>
      </c>
      <c r="W94" s="21" t="str">
        <f aca="false">IF(OR(K94&lt;&gt;"OK",NOT(ISNUMBER(Календарь!J$33))),"",MAX(0,IF(MIN(Календарь!J$33,$L94)&lt;$E94,0,IF($F94="Разово",1,IF($F94="Еженедельно",INT((MIN(Календарь!J$33,$L94)-$E94)/7)+1,(YEAR(MIN(Календарь!J$33,$L94))-YEAR($E94))*12+MONTH(MIN(Календарь!J$33,$L94))-MONTH($E94)+1-IF(DAY(MIN(Календарь!J$33,$L94))&lt;MIN(DAY($E94),DAY(EOMONTH(MIN(Календарь!J$33,$L94),0))),1,0))))-$M94)*$G94)</f>
        <v/>
      </c>
      <c r="X94" s="21" t="str">
        <f aca="false">IF(OR(K94&lt;&gt;"OK",NOT(ISNUMBER(Календарь!K$33))),"",MAX(0,IF(MIN(Календарь!K$33,$L94)&lt;$E94,0,IF($F94="Разово",1,IF($F94="Еженедельно",INT((MIN(Календарь!K$33,$L94)-$E94)/7)+1,(YEAR(MIN(Календарь!K$33,$L94))-YEAR($E94))*12+MONTH(MIN(Календарь!K$33,$L94))-MONTH($E94)+1-IF(DAY(MIN(Календарь!K$33,$L94))&lt;MIN(DAY($E94),DAY(EOMONTH(MIN(Календарь!K$33,$L94),0))),1,0))))-$M94)*$G94)</f>
        <v/>
      </c>
      <c r="Y94" s="21" t="str">
        <f aca="false">IF(OR(K94&lt;&gt;"OK",NOT(ISNUMBER(Календарь!L$33))),"",MAX(0,IF(MIN(Календарь!L$33,$L94)&lt;$E94,0,IF($F94="Разово",1,IF($F94="Еженедельно",INT((MIN(Календарь!L$33,$L94)-$E94)/7)+1,(YEAR(MIN(Календарь!L$33,$L94))-YEAR($E94))*12+MONTH(MIN(Календарь!L$33,$L94))-MONTH($E94)+1-IF(DAY(MIN(Календарь!L$33,$L94))&lt;MIN(DAY($E94),DAY(EOMONTH(MIN(Календарь!L$33,$L94),0))),1,0))))-$M94)*$G94)</f>
        <v/>
      </c>
      <c r="Z94" s="21" t="str">
        <f aca="false">IF(OR(K94&lt;&gt;"OK",NOT(ISNUMBER(Календарь!M$33))),"",MAX(0,IF(MIN(Календарь!M$33,$L94)&lt;$E94,0,IF($F94="Разово",1,IF($F94="Еженедельно",INT((MIN(Календарь!M$33,$L94)-$E94)/7)+1,(YEAR(MIN(Календарь!M$33,$L94))-YEAR($E94))*12+MONTH(MIN(Календарь!M$33,$L94))-MONTH($E94)+1-IF(DAY(MIN(Календарь!M$33,$L94))&lt;MIN(DAY($E94),DAY(EOMONTH(MIN(Календарь!M$33,$L94),0))),1,0))))-$M94)*$G94)</f>
        <v/>
      </c>
      <c r="AA94" s="21" t="str">
        <f aca="false">IF(OR(K94&lt;&gt;"OK",NOT(ISNUMBER(Календарь!N$33))),"",MAX(0,IF(MIN(Календарь!N$33,$L94)&lt;$E94,0,IF($F94="Разово",1,IF($F94="Еженедельно",INT((MIN(Календарь!N$33,$L94)-$E94)/7)+1,(YEAR(MIN(Календарь!N$33,$L94))-YEAR($E94))*12+MONTH(MIN(Календарь!N$33,$L94))-MONTH($E94)+1-IF(DAY(MIN(Календарь!N$33,$L94))&lt;MIN(DAY($E94),DAY(EOMONTH(MIN(Календарь!N$33,$L94),0))),1,0))))-$M94)*$G94)</f>
        <v/>
      </c>
    </row>
    <row r="95" customFormat="false" ht="22" hidden="false" customHeight="true" outlineLevel="0" collapsed="false">
      <c r="A95" s="6"/>
      <c r="B95" s="6"/>
      <c r="C95" s="6"/>
      <c r="D95" s="6"/>
      <c r="E95" s="5"/>
      <c r="F95" s="6"/>
      <c r="G95" s="7"/>
      <c r="H95" s="5"/>
      <c r="I95" s="6"/>
      <c r="J95" s="1"/>
      <c r="K95" s="19" t="str">
        <f aca="false">IF(COUNTA(A95:I95)=0,"",IF(OR(A95="",B95="",C95="",AND(D95&lt;&gt;"Приход",D95&lt;&gt;"Расход"),NOT(ISNUMBER(E95)),NOT(ISNUMBER(G95)),AND(F95&lt;&gt;"Разово",F95&lt;&gt;"Еженедельно",F95&lt;&gt;"Ежемесячно")),"Ошибка: поля или тип",IF(OR(E95&lt;&gt;INT(E95),E95&lt;36526,E95&gt;109574,G95&lt;0),"Ошибка: дата или сумма",IF(AND(H95&lt;&gt;"",NOT(ISNUMBER(H95))),"Ошибка: последний срок",IF(AND(ISNUMBER(H95),OR(H95&lt;E95,H95&lt;&gt;INT(H95))),"Ошибка: последний срок",IF(COUNTIFS($A$12:$A$111,A95)&lt;&gt;1,"Ошибка: повтор ID","OK"))))))</f>
        <v/>
      </c>
      <c r="L95" s="20" t="str">
        <f aca="false">IF(K95="OK",IF(H95="",DATE(2199,12,31),H95),"")</f>
        <v/>
      </c>
      <c r="M95" s="19" t="str">
        <f aca="false">IF(AND(K95="OK",ISNUMBER(Календарь!$C$6)),IF(MIN(Календарь!$C$6-1,$L95)&lt;$E95,0,IF($F95="Разово",1,IF($F95="Еженедельно",INT((MIN(Календарь!$C$6-1,$L95)-$E95)/7)+1,(YEAR(MIN(Календарь!$C$6-1,$L95))-YEAR($E95))*12+MONTH(MIN(Календарь!$C$6-1,$L95))-MONTH($E95)+1-IF(DAY(MIN(Календарь!$C$6-1,$L95))&lt;MIN(DAY($E95),DAY(EOMONTH(MIN(Календарь!$C$6-1,$L95),0))),1,0)))),"")</f>
        <v/>
      </c>
      <c r="N95" s="21" t="str">
        <f aca="false">IF(OR(K95&lt;&gt;"OK",NOT(ISNUMBER(Календарь!$L$5))),"",MAX(0,IF(MIN(Календарь!$L$5,$L95)&lt;$E95,0,IF($F95="Разово",1,IF($F95="Еженедельно",INT((MIN(Календарь!$L$5,$L95)-$E95)/7)+1,(YEAR(MIN(Календарь!$L$5,$L95))-YEAR($E95))*12+MONTH(MIN(Календарь!$L$5,$L95))-MONTH($E95)+1-IF(DAY(MIN(Календарь!$L$5,$L95))&lt;MIN(DAY($E95),DAY(EOMONTH(MIN(Календарь!$L$5,$L95),0))),1,0))))-$M95)*$G95)</f>
        <v/>
      </c>
      <c r="O95" s="21" t="str">
        <f aca="false">IF(OR(K95&lt;&gt;"OK",NOT(ISNUMBER(Календарь!$C$32-1))),"",MAX(0,IF(MIN(Календарь!$C$32-1,$L95)&lt;$E95,0,IF($F95="Разово",1,IF($F95="Еженедельно",INT((MIN(Календарь!$C$32-1,$L95)-$E95)/7)+1,(YEAR(MIN(Календарь!$C$32-1,$L95))-YEAR($E95))*12+MONTH(MIN(Календарь!$C$32-1,$L95))-MONTH($E95)+1-IF(DAY(MIN(Календарь!$C$32-1,$L95))&lt;MIN(DAY($E95),DAY(EOMONTH(MIN(Календарь!$C$32-1,$L95),0))),1,0))))-$M95)*$G95)</f>
        <v/>
      </c>
      <c r="P95" s="21" t="str">
        <f aca="false">IF(OR(K95&lt;&gt;"OK",NOT(ISNUMBER(Календарь!C$33))),"",MAX(0,IF(MIN(Календарь!C$33,$L95)&lt;$E95,0,IF($F95="Разово",1,IF($F95="Еженедельно",INT((MIN(Календарь!C$33,$L95)-$E95)/7)+1,(YEAR(MIN(Календарь!C$33,$L95))-YEAR($E95))*12+MONTH(MIN(Календарь!C$33,$L95))-MONTH($E95)+1-IF(DAY(MIN(Календарь!C$33,$L95))&lt;MIN(DAY($E95),DAY(EOMONTH(MIN(Календарь!C$33,$L95),0))),1,0))))-$M95)*$G95)</f>
        <v/>
      </c>
      <c r="Q95" s="21" t="str">
        <f aca="false">IF(OR(K95&lt;&gt;"OK",NOT(ISNUMBER(Календарь!D$33))),"",MAX(0,IF(MIN(Календарь!D$33,$L95)&lt;$E95,0,IF($F95="Разово",1,IF($F95="Еженедельно",INT((MIN(Календарь!D$33,$L95)-$E95)/7)+1,(YEAR(MIN(Календарь!D$33,$L95))-YEAR($E95))*12+MONTH(MIN(Календарь!D$33,$L95))-MONTH($E95)+1-IF(DAY(MIN(Календарь!D$33,$L95))&lt;MIN(DAY($E95),DAY(EOMONTH(MIN(Календарь!D$33,$L95),0))),1,0))))-$M95)*$G95)</f>
        <v/>
      </c>
      <c r="R95" s="21" t="str">
        <f aca="false">IF(OR(K95&lt;&gt;"OK",NOT(ISNUMBER(Календарь!E$33))),"",MAX(0,IF(MIN(Календарь!E$33,$L95)&lt;$E95,0,IF($F95="Разово",1,IF($F95="Еженедельно",INT((MIN(Календарь!E$33,$L95)-$E95)/7)+1,(YEAR(MIN(Календарь!E$33,$L95))-YEAR($E95))*12+MONTH(MIN(Календарь!E$33,$L95))-MONTH($E95)+1-IF(DAY(MIN(Календарь!E$33,$L95))&lt;MIN(DAY($E95),DAY(EOMONTH(MIN(Календарь!E$33,$L95),0))),1,0))))-$M95)*$G95)</f>
        <v/>
      </c>
      <c r="S95" s="21" t="str">
        <f aca="false">IF(OR(K95&lt;&gt;"OK",NOT(ISNUMBER(Календарь!F$33))),"",MAX(0,IF(MIN(Календарь!F$33,$L95)&lt;$E95,0,IF($F95="Разово",1,IF($F95="Еженедельно",INT((MIN(Календарь!F$33,$L95)-$E95)/7)+1,(YEAR(MIN(Календарь!F$33,$L95))-YEAR($E95))*12+MONTH(MIN(Календарь!F$33,$L95))-MONTH($E95)+1-IF(DAY(MIN(Календарь!F$33,$L95))&lt;MIN(DAY($E95),DAY(EOMONTH(MIN(Календарь!F$33,$L95),0))),1,0))))-$M95)*$G95)</f>
        <v/>
      </c>
      <c r="T95" s="21" t="str">
        <f aca="false">IF(OR(K95&lt;&gt;"OK",NOT(ISNUMBER(Календарь!G$33))),"",MAX(0,IF(MIN(Календарь!G$33,$L95)&lt;$E95,0,IF($F95="Разово",1,IF($F95="Еженедельно",INT((MIN(Календарь!G$33,$L95)-$E95)/7)+1,(YEAR(MIN(Календарь!G$33,$L95))-YEAR($E95))*12+MONTH(MIN(Календарь!G$33,$L95))-MONTH($E95)+1-IF(DAY(MIN(Календарь!G$33,$L95))&lt;MIN(DAY($E95),DAY(EOMONTH(MIN(Календарь!G$33,$L95),0))),1,0))))-$M95)*$G95)</f>
        <v/>
      </c>
      <c r="U95" s="21" t="str">
        <f aca="false">IF(OR(K95&lt;&gt;"OK",NOT(ISNUMBER(Календарь!H$33))),"",MAX(0,IF(MIN(Календарь!H$33,$L95)&lt;$E95,0,IF($F95="Разово",1,IF($F95="Еженедельно",INT((MIN(Календарь!H$33,$L95)-$E95)/7)+1,(YEAR(MIN(Календарь!H$33,$L95))-YEAR($E95))*12+MONTH(MIN(Календарь!H$33,$L95))-MONTH($E95)+1-IF(DAY(MIN(Календарь!H$33,$L95))&lt;MIN(DAY($E95),DAY(EOMONTH(MIN(Календарь!H$33,$L95),0))),1,0))))-$M95)*$G95)</f>
        <v/>
      </c>
      <c r="V95" s="21" t="str">
        <f aca="false">IF(OR(K95&lt;&gt;"OK",NOT(ISNUMBER(Календарь!I$33))),"",MAX(0,IF(MIN(Календарь!I$33,$L95)&lt;$E95,0,IF($F95="Разово",1,IF($F95="Еженедельно",INT((MIN(Календарь!I$33,$L95)-$E95)/7)+1,(YEAR(MIN(Календарь!I$33,$L95))-YEAR($E95))*12+MONTH(MIN(Календарь!I$33,$L95))-MONTH($E95)+1-IF(DAY(MIN(Календарь!I$33,$L95))&lt;MIN(DAY($E95),DAY(EOMONTH(MIN(Календарь!I$33,$L95),0))),1,0))))-$M95)*$G95)</f>
        <v/>
      </c>
      <c r="W95" s="21" t="str">
        <f aca="false">IF(OR(K95&lt;&gt;"OK",NOT(ISNUMBER(Календарь!J$33))),"",MAX(0,IF(MIN(Календарь!J$33,$L95)&lt;$E95,0,IF($F95="Разово",1,IF($F95="Еженедельно",INT((MIN(Календарь!J$33,$L95)-$E95)/7)+1,(YEAR(MIN(Календарь!J$33,$L95))-YEAR($E95))*12+MONTH(MIN(Календарь!J$33,$L95))-MONTH($E95)+1-IF(DAY(MIN(Календарь!J$33,$L95))&lt;MIN(DAY($E95),DAY(EOMONTH(MIN(Календарь!J$33,$L95),0))),1,0))))-$M95)*$G95)</f>
        <v/>
      </c>
      <c r="X95" s="21" t="str">
        <f aca="false">IF(OR(K95&lt;&gt;"OK",NOT(ISNUMBER(Календарь!K$33))),"",MAX(0,IF(MIN(Календарь!K$33,$L95)&lt;$E95,0,IF($F95="Разово",1,IF($F95="Еженедельно",INT((MIN(Календарь!K$33,$L95)-$E95)/7)+1,(YEAR(MIN(Календарь!K$33,$L95))-YEAR($E95))*12+MONTH(MIN(Календарь!K$33,$L95))-MONTH($E95)+1-IF(DAY(MIN(Календарь!K$33,$L95))&lt;MIN(DAY($E95),DAY(EOMONTH(MIN(Календарь!K$33,$L95),0))),1,0))))-$M95)*$G95)</f>
        <v/>
      </c>
      <c r="Y95" s="21" t="str">
        <f aca="false">IF(OR(K95&lt;&gt;"OK",NOT(ISNUMBER(Календарь!L$33))),"",MAX(0,IF(MIN(Календарь!L$33,$L95)&lt;$E95,0,IF($F95="Разово",1,IF($F95="Еженедельно",INT((MIN(Календарь!L$33,$L95)-$E95)/7)+1,(YEAR(MIN(Календарь!L$33,$L95))-YEAR($E95))*12+MONTH(MIN(Календарь!L$33,$L95))-MONTH($E95)+1-IF(DAY(MIN(Календарь!L$33,$L95))&lt;MIN(DAY($E95),DAY(EOMONTH(MIN(Календарь!L$33,$L95),0))),1,0))))-$M95)*$G95)</f>
        <v/>
      </c>
      <c r="Z95" s="21" t="str">
        <f aca="false">IF(OR(K95&lt;&gt;"OK",NOT(ISNUMBER(Календарь!M$33))),"",MAX(0,IF(MIN(Календарь!M$33,$L95)&lt;$E95,0,IF($F95="Разово",1,IF($F95="Еженедельно",INT((MIN(Календарь!M$33,$L95)-$E95)/7)+1,(YEAR(MIN(Календарь!M$33,$L95))-YEAR($E95))*12+MONTH(MIN(Календарь!M$33,$L95))-MONTH($E95)+1-IF(DAY(MIN(Календарь!M$33,$L95))&lt;MIN(DAY($E95),DAY(EOMONTH(MIN(Календарь!M$33,$L95),0))),1,0))))-$M95)*$G95)</f>
        <v/>
      </c>
      <c r="AA95" s="21" t="str">
        <f aca="false">IF(OR(K95&lt;&gt;"OK",NOT(ISNUMBER(Календарь!N$33))),"",MAX(0,IF(MIN(Календарь!N$33,$L95)&lt;$E95,0,IF($F95="Разово",1,IF($F95="Еженедельно",INT((MIN(Календарь!N$33,$L95)-$E95)/7)+1,(YEAR(MIN(Календарь!N$33,$L95))-YEAR($E95))*12+MONTH(MIN(Календарь!N$33,$L95))-MONTH($E95)+1-IF(DAY(MIN(Календарь!N$33,$L95))&lt;MIN(DAY($E95),DAY(EOMONTH(MIN(Календарь!N$33,$L95),0))),1,0))))-$M95)*$G95)</f>
        <v/>
      </c>
    </row>
    <row r="96" customFormat="false" ht="22" hidden="false" customHeight="true" outlineLevel="0" collapsed="false">
      <c r="A96" s="6"/>
      <c r="B96" s="6"/>
      <c r="C96" s="6"/>
      <c r="D96" s="6"/>
      <c r="E96" s="5"/>
      <c r="F96" s="6"/>
      <c r="G96" s="7"/>
      <c r="H96" s="5"/>
      <c r="I96" s="6"/>
      <c r="J96" s="1"/>
      <c r="K96" s="19" t="str">
        <f aca="false">IF(COUNTA(A96:I96)=0,"",IF(OR(A96="",B96="",C96="",AND(D96&lt;&gt;"Приход",D96&lt;&gt;"Расход"),NOT(ISNUMBER(E96)),NOT(ISNUMBER(G96)),AND(F96&lt;&gt;"Разово",F96&lt;&gt;"Еженедельно",F96&lt;&gt;"Ежемесячно")),"Ошибка: поля или тип",IF(OR(E96&lt;&gt;INT(E96),E96&lt;36526,E96&gt;109574,G96&lt;0),"Ошибка: дата или сумма",IF(AND(H96&lt;&gt;"",NOT(ISNUMBER(H96))),"Ошибка: последний срок",IF(AND(ISNUMBER(H96),OR(H96&lt;E96,H96&lt;&gt;INT(H96))),"Ошибка: последний срок",IF(COUNTIFS($A$12:$A$111,A96)&lt;&gt;1,"Ошибка: повтор ID","OK"))))))</f>
        <v/>
      </c>
      <c r="L96" s="20" t="str">
        <f aca="false">IF(K96="OK",IF(H96="",DATE(2199,12,31),H96),"")</f>
        <v/>
      </c>
      <c r="M96" s="19" t="str">
        <f aca="false">IF(AND(K96="OK",ISNUMBER(Календарь!$C$6)),IF(MIN(Календарь!$C$6-1,$L96)&lt;$E96,0,IF($F96="Разово",1,IF($F96="Еженедельно",INT((MIN(Календарь!$C$6-1,$L96)-$E96)/7)+1,(YEAR(MIN(Календарь!$C$6-1,$L96))-YEAR($E96))*12+MONTH(MIN(Календарь!$C$6-1,$L96))-MONTH($E96)+1-IF(DAY(MIN(Календарь!$C$6-1,$L96))&lt;MIN(DAY($E96),DAY(EOMONTH(MIN(Календарь!$C$6-1,$L96),0))),1,0)))),"")</f>
        <v/>
      </c>
      <c r="N96" s="21" t="str">
        <f aca="false">IF(OR(K96&lt;&gt;"OK",NOT(ISNUMBER(Календарь!$L$5))),"",MAX(0,IF(MIN(Календарь!$L$5,$L96)&lt;$E96,0,IF($F96="Разово",1,IF($F96="Еженедельно",INT((MIN(Календарь!$L$5,$L96)-$E96)/7)+1,(YEAR(MIN(Календарь!$L$5,$L96))-YEAR($E96))*12+MONTH(MIN(Календарь!$L$5,$L96))-MONTH($E96)+1-IF(DAY(MIN(Календарь!$L$5,$L96))&lt;MIN(DAY($E96),DAY(EOMONTH(MIN(Календарь!$L$5,$L96),0))),1,0))))-$M96)*$G96)</f>
        <v/>
      </c>
      <c r="O96" s="21" t="str">
        <f aca="false">IF(OR(K96&lt;&gt;"OK",NOT(ISNUMBER(Календарь!$C$32-1))),"",MAX(0,IF(MIN(Календарь!$C$32-1,$L96)&lt;$E96,0,IF($F96="Разово",1,IF($F96="Еженедельно",INT((MIN(Календарь!$C$32-1,$L96)-$E96)/7)+1,(YEAR(MIN(Календарь!$C$32-1,$L96))-YEAR($E96))*12+MONTH(MIN(Календарь!$C$32-1,$L96))-MONTH($E96)+1-IF(DAY(MIN(Календарь!$C$32-1,$L96))&lt;MIN(DAY($E96),DAY(EOMONTH(MIN(Календарь!$C$32-1,$L96),0))),1,0))))-$M96)*$G96)</f>
        <v/>
      </c>
      <c r="P96" s="21" t="str">
        <f aca="false">IF(OR(K96&lt;&gt;"OK",NOT(ISNUMBER(Календарь!C$33))),"",MAX(0,IF(MIN(Календарь!C$33,$L96)&lt;$E96,0,IF($F96="Разово",1,IF($F96="Еженедельно",INT((MIN(Календарь!C$33,$L96)-$E96)/7)+1,(YEAR(MIN(Календарь!C$33,$L96))-YEAR($E96))*12+MONTH(MIN(Календарь!C$33,$L96))-MONTH($E96)+1-IF(DAY(MIN(Календарь!C$33,$L96))&lt;MIN(DAY($E96),DAY(EOMONTH(MIN(Календарь!C$33,$L96),0))),1,0))))-$M96)*$G96)</f>
        <v/>
      </c>
      <c r="Q96" s="21" t="str">
        <f aca="false">IF(OR(K96&lt;&gt;"OK",NOT(ISNUMBER(Календарь!D$33))),"",MAX(0,IF(MIN(Календарь!D$33,$L96)&lt;$E96,0,IF($F96="Разово",1,IF($F96="Еженедельно",INT((MIN(Календарь!D$33,$L96)-$E96)/7)+1,(YEAR(MIN(Календарь!D$33,$L96))-YEAR($E96))*12+MONTH(MIN(Календарь!D$33,$L96))-MONTH($E96)+1-IF(DAY(MIN(Календарь!D$33,$L96))&lt;MIN(DAY($E96),DAY(EOMONTH(MIN(Календарь!D$33,$L96),0))),1,0))))-$M96)*$G96)</f>
        <v/>
      </c>
      <c r="R96" s="21" t="str">
        <f aca="false">IF(OR(K96&lt;&gt;"OK",NOT(ISNUMBER(Календарь!E$33))),"",MAX(0,IF(MIN(Календарь!E$33,$L96)&lt;$E96,0,IF($F96="Разово",1,IF($F96="Еженедельно",INT((MIN(Календарь!E$33,$L96)-$E96)/7)+1,(YEAR(MIN(Календарь!E$33,$L96))-YEAR($E96))*12+MONTH(MIN(Календарь!E$33,$L96))-MONTH($E96)+1-IF(DAY(MIN(Календарь!E$33,$L96))&lt;MIN(DAY($E96),DAY(EOMONTH(MIN(Календарь!E$33,$L96),0))),1,0))))-$M96)*$G96)</f>
        <v/>
      </c>
      <c r="S96" s="21" t="str">
        <f aca="false">IF(OR(K96&lt;&gt;"OK",NOT(ISNUMBER(Календарь!F$33))),"",MAX(0,IF(MIN(Календарь!F$33,$L96)&lt;$E96,0,IF($F96="Разово",1,IF($F96="Еженедельно",INT((MIN(Календарь!F$33,$L96)-$E96)/7)+1,(YEAR(MIN(Календарь!F$33,$L96))-YEAR($E96))*12+MONTH(MIN(Календарь!F$33,$L96))-MONTH($E96)+1-IF(DAY(MIN(Календарь!F$33,$L96))&lt;MIN(DAY($E96),DAY(EOMONTH(MIN(Календарь!F$33,$L96),0))),1,0))))-$M96)*$G96)</f>
        <v/>
      </c>
      <c r="T96" s="21" t="str">
        <f aca="false">IF(OR(K96&lt;&gt;"OK",NOT(ISNUMBER(Календарь!G$33))),"",MAX(0,IF(MIN(Календарь!G$33,$L96)&lt;$E96,0,IF($F96="Разово",1,IF($F96="Еженедельно",INT((MIN(Календарь!G$33,$L96)-$E96)/7)+1,(YEAR(MIN(Календарь!G$33,$L96))-YEAR($E96))*12+MONTH(MIN(Календарь!G$33,$L96))-MONTH($E96)+1-IF(DAY(MIN(Календарь!G$33,$L96))&lt;MIN(DAY($E96),DAY(EOMONTH(MIN(Календарь!G$33,$L96),0))),1,0))))-$M96)*$G96)</f>
        <v/>
      </c>
      <c r="U96" s="21" t="str">
        <f aca="false">IF(OR(K96&lt;&gt;"OK",NOT(ISNUMBER(Календарь!H$33))),"",MAX(0,IF(MIN(Календарь!H$33,$L96)&lt;$E96,0,IF($F96="Разово",1,IF($F96="Еженедельно",INT((MIN(Календарь!H$33,$L96)-$E96)/7)+1,(YEAR(MIN(Календарь!H$33,$L96))-YEAR($E96))*12+MONTH(MIN(Календарь!H$33,$L96))-MONTH($E96)+1-IF(DAY(MIN(Календарь!H$33,$L96))&lt;MIN(DAY($E96),DAY(EOMONTH(MIN(Календарь!H$33,$L96),0))),1,0))))-$M96)*$G96)</f>
        <v/>
      </c>
      <c r="V96" s="21" t="str">
        <f aca="false">IF(OR(K96&lt;&gt;"OK",NOT(ISNUMBER(Календарь!I$33))),"",MAX(0,IF(MIN(Календарь!I$33,$L96)&lt;$E96,0,IF($F96="Разово",1,IF($F96="Еженедельно",INT((MIN(Календарь!I$33,$L96)-$E96)/7)+1,(YEAR(MIN(Календарь!I$33,$L96))-YEAR($E96))*12+MONTH(MIN(Календарь!I$33,$L96))-MONTH($E96)+1-IF(DAY(MIN(Календарь!I$33,$L96))&lt;MIN(DAY($E96),DAY(EOMONTH(MIN(Календарь!I$33,$L96),0))),1,0))))-$M96)*$G96)</f>
        <v/>
      </c>
      <c r="W96" s="21" t="str">
        <f aca="false">IF(OR(K96&lt;&gt;"OK",NOT(ISNUMBER(Календарь!J$33))),"",MAX(0,IF(MIN(Календарь!J$33,$L96)&lt;$E96,0,IF($F96="Разово",1,IF($F96="Еженедельно",INT((MIN(Календарь!J$33,$L96)-$E96)/7)+1,(YEAR(MIN(Календарь!J$33,$L96))-YEAR($E96))*12+MONTH(MIN(Календарь!J$33,$L96))-MONTH($E96)+1-IF(DAY(MIN(Календарь!J$33,$L96))&lt;MIN(DAY($E96),DAY(EOMONTH(MIN(Календарь!J$33,$L96),0))),1,0))))-$M96)*$G96)</f>
        <v/>
      </c>
      <c r="X96" s="21" t="str">
        <f aca="false">IF(OR(K96&lt;&gt;"OK",NOT(ISNUMBER(Календарь!K$33))),"",MAX(0,IF(MIN(Календарь!K$33,$L96)&lt;$E96,0,IF($F96="Разово",1,IF($F96="Еженедельно",INT((MIN(Календарь!K$33,$L96)-$E96)/7)+1,(YEAR(MIN(Календарь!K$33,$L96))-YEAR($E96))*12+MONTH(MIN(Календарь!K$33,$L96))-MONTH($E96)+1-IF(DAY(MIN(Календарь!K$33,$L96))&lt;MIN(DAY($E96),DAY(EOMONTH(MIN(Календарь!K$33,$L96),0))),1,0))))-$M96)*$G96)</f>
        <v/>
      </c>
      <c r="Y96" s="21" t="str">
        <f aca="false">IF(OR(K96&lt;&gt;"OK",NOT(ISNUMBER(Календарь!L$33))),"",MAX(0,IF(MIN(Календарь!L$33,$L96)&lt;$E96,0,IF($F96="Разово",1,IF($F96="Еженедельно",INT((MIN(Календарь!L$33,$L96)-$E96)/7)+1,(YEAR(MIN(Календарь!L$33,$L96))-YEAR($E96))*12+MONTH(MIN(Календарь!L$33,$L96))-MONTH($E96)+1-IF(DAY(MIN(Календарь!L$33,$L96))&lt;MIN(DAY($E96),DAY(EOMONTH(MIN(Календарь!L$33,$L96),0))),1,0))))-$M96)*$G96)</f>
        <v/>
      </c>
      <c r="Z96" s="21" t="str">
        <f aca="false">IF(OR(K96&lt;&gt;"OK",NOT(ISNUMBER(Календарь!M$33))),"",MAX(0,IF(MIN(Календарь!M$33,$L96)&lt;$E96,0,IF($F96="Разово",1,IF($F96="Еженедельно",INT((MIN(Календарь!M$33,$L96)-$E96)/7)+1,(YEAR(MIN(Календарь!M$33,$L96))-YEAR($E96))*12+MONTH(MIN(Календарь!M$33,$L96))-MONTH($E96)+1-IF(DAY(MIN(Календарь!M$33,$L96))&lt;MIN(DAY($E96),DAY(EOMONTH(MIN(Календарь!M$33,$L96),0))),1,0))))-$M96)*$G96)</f>
        <v/>
      </c>
      <c r="AA96" s="21" t="str">
        <f aca="false">IF(OR(K96&lt;&gt;"OK",NOT(ISNUMBER(Календарь!N$33))),"",MAX(0,IF(MIN(Календарь!N$33,$L96)&lt;$E96,0,IF($F96="Разово",1,IF($F96="Еженедельно",INT((MIN(Календарь!N$33,$L96)-$E96)/7)+1,(YEAR(MIN(Календарь!N$33,$L96))-YEAR($E96))*12+MONTH(MIN(Календарь!N$33,$L96))-MONTH($E96)+1-IF(DAY(MIN(Календарь!N$33,$L96))&lt;MIN(DAY($E96),DAY(EOMONTH(MIN(Календарь!N$33,$L96),0))),1,0))))-$M96)*$G96)</f>
        <v/>
      </c>
    </row>
    <row r="97" customFormat="false" ht="22" hidden="false" customHeight="true" outlineLevel="0" collapsed="false">
      <c r="A97" s="6"/>
      <c r="B97" s="6"/>
      <c r="C97" s="6"/>
      <c r="D97" s="6"/>
      <c r="E97" s="5"/>
      <c r="F97" s="6"/>
      <c r="G97" s="7"/>
      <c r="H97" s="5"/>
      <c r="I97" s="6"/>
      <c r="J97" s="1"/>
      <c r="K97" s="19" t="str">
        <f aca="false">IF(COUNTA(A97:I97)=0,"",IF(OR(A97="",B97="",C97="",AND(D97&lt;&gt;"Приход",D97&lt;&gt;"Расход"),NOT(ISNUMBER(E97)),NOT(ISNUMBER(G97)),AND(F97&lt;&gt;"Разово",F97&lt;&gt;"Еженедельно",F97&lt;&gt;"Ежемесячно")),"Ошибка: поля или тип",IF(OR(E97&lt;&gt;INT(E97),E97&lt;36526,E97&gt;109574,G97&lt;0),"Ошибка: дата или сумма",IF(AND(H97&lt;&gt;"",NOT(ISNUMBER(H97))),"Ошибка: последний срок",IF(AND(ISNUMBER(H97),OR(H97&lt;E97,H97&lt;&gt;INT(H97))),"Ошибка: последний срок",IF(COUNTIFS($A$12:$A$111,A97)&lt;&gt;1,"Ошибка: повтор ID","OK"))))))</f>
        <v/>
      </c>
      <c r="L97" s="20" t="str">
        <f aca="false">IF(K97="OK",IF(H97="",DATE(2199,12,31),H97),"")</f>
        <v/>
      </c>
      <c r="M97" s="19" t="str">
        <f aca="false">IF(AND(K97="OK",ISNUMBER(Календарь!$C$6)),IF(MIN(Календарь!$C$6-1,$L97)&lt;$E97,0,IF($F97="Разово",1,IF($F97="Еженедельно",INT((MIN(Календарь!$C$6-1,$L97)-$E97)/7)+1,(YEAR(MIN(Календарь!$C$6-1,$L97))-YEAR($E97))*12+MONTH(MIN(Календарь!$C$6-1,$L97))-MONTH($E97)+1-IF(DAY(MIN(Календарь!$C$6-1,$L97))&lt;MIN(DAY($E97),DAY(EOMONTH(MIN(Календарь!$C$6-1,$L97),0))),1,0)))),"")</f>
        <v/>
      </c>
      <c r="N97" s="21" t="str">
        <f aca="false">IF(OR(K97&lt;&gt;"OK",NOT(ISNUMBER(Календарь!$L$5))),"",MAX(0,IF(MIN(Календарь!$L$5,$L97)&lt;$E97,0,IF($F97="Разово",1,IF($F97="Еженедельно",INT((MIN(Календарь!$L$5,$L97)-$E97)/7)+1,(YEAR(MIN(Календарь!$L$5,$L97))-YEAR($E97))*12+MONTH(MIN(Календарь!$L$5,$L97))-MONTH($E97)+1-IF(DAY(MIN(Календарь!$L$5,$L97))&lt;MIN(DAY($E97),DAY(EOMONTH(MIN(Календарь!$L$5,$L97),0))),1,0))))-$M97)*$G97)</f>
        <v/>
      </c>
      <c r="O97" s="21" t="str">
        <f aca="false">IF(OR(K97&lt;&gt;"OK",NOT(ISNUMBER(Календарь!$C$32-1))),"",MAX(0,IF(MIN(Календарь!$C$32-1,$L97)&lt;$E97,0,IF($F97="Разово",1,IF($F97="Еженедельно",INT((MIN(Календарь!$C$32-1,$L97)-$E97)/7)+1,(YEAR(MIN(Календарь!$C$32-1,$L97))-YEAR($E97))*12+MONTH(MIN(Календарь!$C$32-1,$L97))-MONTH($E97)+1-IF(DAY(MIN(Календарь!$C$32-1,$L97))&lt;MIN(DAY($E97),DAY(EOMONTH(MIN(Календарь!$C$32-1,$L97),0))),1,0))))-$M97)*$G97)</f>
        <v/>
      </c>
      <c r="P97" s="21" t="str">
        <f aca="false">IF(OR(K97&lt;&gt;"OK",NOT(ISNUMBER(Календарь!C$33))),"",MAX(0,IF(MIN(Календарь!C$33,$L97)&lt;$E97,0,IF($F97="Разово",1,IF($F97="Еженедельно",INT((MIN(Календарь!C$33,$L97)-$E97)/7)+1,(YEAR(MIN(Календарь!C$33,$L97))-YEAR($E97))*12+MONTH(MIN(Календарь!C$33,$L97))-MONTH($E97)+1-IF(DAY(MIN(Календарь!C$33,$L97))&lt;MIN(DAY($E97),DAY(EOMONTH(MIN(Календарь!C$33,$L97),0))),1,0))))-$M97)*$G97)</f>
        <v/>
      </c>
      <c r="Q97" s="21" t="str">
        <f aca="false">IF(OR(K97&lt;&gt;"OK",NOT(ISNUMBER(Календарь!D$33))),"",MAX(0,IF(MIN(Календарь!D$33,$L97)&lt;$E97,0,IF($F97="Разово",1,IF($F97="Еженедельно",INT((MIN(Календарь!D$33,$L97)-$E97)/7)+1,(YEAR(MIN(Календарь!D$33,$L97))-YEAR($E97))*12+MONTH(MIN(Календарь!D$33,$L97))-MONTH($E97)+1-IF(DAY(MIN(Календарь!D$33,$L97))&lt;MIN(DAY($E97),DAY(EOMONTH(MIN(Календарь!D$33,$L97),0))),1,0))))-$M97)*$G97)</f>
        <v/>
      </c>
      <c r="R97" s="21" t="str">
        <f aca="false">IF(OR(K97&lt;&gt;"OK",NOT(ISNUMBER(Календарь!E$33))),"",MAX(0,IF(MIN(Календарь!E$33,$L97)&lt;$E97,0,IF($F97="Разово",1,IF($F97="Еженедельно",INT((MIN(Календарь!E$33,$L97)-$E97)/7)+1,(YEAR(MIN(Календарь!E$33,$L97))-YEAR($E97))*12+MONTH(MIN(Календарь!E$33,$L97))-MONTH($E97)+1-IF(DAY(MIN(Календарь!E$33,$L97))&lt;MIN(DAY($E97),DAY(EOMONTH(MIN(Календарь!E$33,$L97),0))),1,0))))-$M97)*$G97)</f>
        <v/>
      </c>
      <c r="S97" s="21" t="str">
        <f aca="false">IF(OR(K97&lt;&gt;"OK",NOT(ISNUMBER(Календарь!F$33))),"",MAX(0,IF(MIN(Календарь!F$33,$L97)&lt;$E97,0,IF($F97="Разово",1,IF($F97="Еженедельно",INT((MIN(Календарь!F$33,$L97)-$E97)/7)+1,(YEAR(MIN(Календарь!F$33,$L97))-YEAR($E97))*12+MONTH(MIN(Календарь!F$33,$L97))-MONTH($E97)+1-IF(DAY(MIN(Календарь!F$33,$L97))&lt;MIN(DAY($E97),DAY(EOMONTH(MIN(Календарь!F$33,$L97),0))),1,0))))-$M97)*$G97)</f>
        <v/>
      </c>
      <c r="T97" s="21" t="str">
        <f aca="false">IF(OR(K97&lt;&gt;"OK",NOT(ISNUMBER(Календарь!G$33))),"",MAX(0,IF(MIN(Календарь!G$33,$L97)&lt;$E97,0,IF($F97="Разово",1,IF($F97="Еженедельно",INT((MIN(Календарь!G$33,$L97)-$E97)/7)+1,(YEAR(MIN(Календарь!G$33,$L97))-YEAR($E97))*12+MONTH(MIN(Календарь!G$33,$L97))-MONTH($E97)+1-IF(DAY(MIN(Календарь!G$33,$L97))&lt;MIN(DAY($E97),DAY(EOMONTH(MIN(Календарь!G$33,$L97),0))),1,0))))-$M97)*$G97)</f>
        <v/>
      </c>
      <c r="U97" s="21" t="str">
        <f aca="false">IF(OR(K97&lt;&gt;"OK",NOT(ISNUMBER(Календарь!H$33))),"",MAX(0,IF(MIN(Календарь!H$33,$L97)&lt;$E97,0,IF($F97="Разово",1,IF($F97="Еженедельно",INT((MIN(Календарь!H$33,$L97)-$E97)/7)+1,(YEAR(MIN(Календарь!H$33,$L97))-YEAR($E97))*12+MONTH(MIN(Календарь!H$33,$L97))-MONTH($E97)+1-IF(DAY(MIN(Календарь!H$33,$L97))&lt;MIN(DAY($E97),DAY(EOMONTH(MIN(Календарь!H$33,$L97),0))),1,0))))-$M97)*$G97)</f>
        <v/>
      </c>
      <c r="V97" s="21" t="str">
        <f aca="false">IF(OR(K97&lt;&gt;"OK",NOT(ISNUMBER(Календарь!I$33))),"",MAX(0,IF(MIN(Календарь!I$33,$L97)&lt;$E97,0,IF($F97="Разово",1,IF($F97="Еженедельно",INT((MIN(Календарь!I$33,$L97)-$E97)/7)+1,(YEAR(MIN(Календарь!I$33,$L97))-YEAR($E97))*12+MONTH(MIN(Календарь!I$33,$L97))-MONTH($E97)+1-IF(DAY(MIN(Календарь!I$33,$L97))&lt;MIN(DAY($E97),DAY(EOMONTH(MIN(Календарь!I$33,$L97),0))),1,0))))-$M97)*$G97)</f>
        <v/>
      </c>
      <c r="W97" s="21" t="str">
        <f aca="false">IF(OR(K97&lt;&gt;"OK",NOT(ISNUMBER(Календарь!J$33))),"",MAX(0,IF(MIN(Календарь!J$33,$L97)&lt;$E97,0,IF($F97="Разово",1,IF($F97="Еженедельно",INT((MIN(Календарь!J$33,$L97)-$E97)/7)+1,(YEAR(MIN(Календарь!J$33,$L97))-YEAR($E97))*12+MONTH(MIN(Календарь!J$33,$L97))-MONTH($E97)+1-IF(DAY(MIN(Календарь!J$33,$L97))&lt;MIN(DAY($E97),DAY(EOMONTH(MIN(Календарь!J$33,$L97),0))),1,0))))-$M97)*$G97)</f>
        <v/>
      </c>
      <c r="X97" s="21" t="str">
        <f aca="false">IF(OR(K97&lt;&gt;"OK",NOT(ISNUMBER(Календарь!K$33))),"",MAX(0,IF(MIN(Календарь!K$33,$L97)&lt;$E97,0,IF($F97="Разово",1,IF($F97="Еженедельно",INT((MIN(Календарь!K$33,$L97)-$E97)/7)+1,(YEAR(MIN(Календарь!K$33,$L97))-YEAR($E97))*12+MONTH(MIN(Календарь!K$33,$L97))-MONTH($E97)+1-IF(DAY(MIN(Календарь!K$33,$L97))&lt;MIN(DAY($E97),DAY(EOMONTH(MIN(Календарь!K$33,$L97),0))),1,0))))-$M97)*$G97)</f>
        <v/>
      </c>
      <c r="Y97" s="21" t="str">
        <f aca="false">IF(OR(K97&lt;&gt;"OK",NOT(ISNUMBER(Календарь!L$33))),"",MAX(0,IF(MIN(Календарь!L$33,$L97)&lt;$E97,0,IF($F97="Разово",1,IF($F97="Еженедельно",INT((MIN(Календарь!L$33,$L97)-$E97)/7)+1,(YEAR(MIN(Календарь!L$33,$L97))-YEAR($E97))*12+MONTH(MIN(Календарь!L$33,$L97))-MONTH($E97)+1-IF(DAY(MIN(Календарь!L$33,$L97))&lt;MIN(DAY($E97),DAY(EOMONTH(MIN(Календарь!L$33,$L97),0))),1,0))))-$M97)*$G97)</f>
        <v/>
      </c>
      <c r="Z97" s="21" t="str">
        <f aca="false">IF(OR(K97&lt;&gt;"OK",NOT(ISNUMBER(Календарь!M$33))),"",MAX(0,IF(MIN(Календарь!M$33,$L97)&lt;$E97,0,IF($F97="Разово",1,IF($F97="Еженедельно",INT((MIN(Календарь!M$33,$L97)-$E97)/7)+1,(YEAR(MIN(Календарь!M$33,$L97))-YEAR($E97))*12+MONTH(MIN(Календарь!M$33,$L97))-MONTH($E97)+1-IF(DAY(MIN(Календарь!M$33,$L97))&lt;MIN(DAY($E97),DAY(EOMONTH(MIN(Календарь!M$33,$L97),0))),1,0))))-$M97)*$G97)</f>
        <v/>
      </c>
      <c r="AA97" s="21" t="str">
        <f aca="false">IF(OR(K97&lt;&gt;"OK",NOT(ISNUMBER(Календарь!N$33))),"",MAX(0,IF(MIN(Календарь!N$33,$L97)&lt;$E97,0,IF($F97="Разово",1,IF($F97="Еженедельно",INT((MIN(Календарь!N$33,$L97)-$E97)/7)+1,(YEAR(MIN(Календарь!N$33,$L97))-YEAR($E97))*12+MONTH(MIN(Календарь!N$33,$L97))-MONTH($E97)+1-IF(DAY(MIN(Календарь!N$33,$L97))&lt;MIN(DAY($E97),DAY(EOMONTH(MIN(Календарь!N$33,$L97),0))),1,0))))-$M97)*$G97)</f>
        <v/>
      </c>
    </row>
    <row r="98" customFormat="false" ht="22" hidden="false" customHeight="true" outlineLevel="0" collapsed="false">
      <c r="A98" s="6"/>
      <c r="B98" s="6"/>
      <c r="C98" s="6"/>
      <c r="D98" s="6"/>
      <c r="E98" s="5"/>
      <c r="F98" s="6"/>
      <c r="G98" s="7"/>
      <c r="H98" s="5"/>
      <c r="I98" s="6"/>
      <c r="J98" s="1"/>
      <c r="K98" s="19" t="str">
        <f aca="false">IF(COUNTA(A98:I98)=0,"",IF(OR(A98="",B98="",C98="",AND(D98&lt;&gt;"Приход",D98&lt;&gt;"Расход"),NOT(ISNUMBER(E98)),NOT(ISNUMBER(G98)),AND(F98&lt;&gt;"Разово",F98&lt;&gt;"Еженедельно",F98&lt;&gt;"Ежемесячно")),"Ошибка: поля или тип",IF(OR(E98&lt;&gt;INT(E98),E98&lt;36526,E98&gt;109574,G98&lt;0),"Ошибка: дата или сумма",IF(AND(H98&lt;&gt;"",NOT(ISNUMBER(H98))),"Ошибка: последний срок",IF(AND(ISNUMBER(H98),OR(H98&lt;E98,H98&lt;&gt;INT(H98))),"Ошибка: последний срок",IF(COUNTIFS($A$12:$A$111,A98)&lt;&gt;1,"Ошибка: повтор ID","OK"))))))</f>
        <v/>
      </c>
      <c r="L98" s="20" t="str">
        <f aca="false">IF(K98="OK",IF(H98="",DATE(2199,12,31),H98),"")</f>
        <v/>
      </c>
      <c r="M98" s="19" t="str">
        <f aca="false">IF(AND(K98="OK",ISNUMBER(Календарь!$C$6)),IF(MIN(Календарь!$C$6-1,$L98)&lt;$E98,0,IF($F98="Разово",1,IF($F98="Еженедельно",INT((MIN(Календарь!$C$6-1,$L98)-$E98)/7)+1,(YEAR(MIN(Календарь!$C$6-1,$L98))-YEAR($E98))*12+MONTH(MIN(Календарь!$C$6-1,$L98))-MONTH($E98)+1-IF(DAY(MIN(Календарь!$C$6-1,$L98))&lt;MIN(DAY($E98),DAY(EOMONTH(MIN(Календарь!$C$6-1,$L98),0))),1,0)))),"")</f>
        <v/>
      </c>
      <c r="N98" s="21" t="str">
        <f aca="false">IF(OR(K98&lt;&gt;"OK",NOT(ISNUMBER(Календарь!$L$5))),"",MAX(0,IF(MIN(Календарь!$L$5,$L98)&lt;$E98,0,IF($F98="Разово",1,IF($F98="Еженедельно",INT((MIN(Календарь!$L$5,$L98)-$E98)/7)+1,(YEAR(MIN(Календарь!$L$5,$L98))-YEAR($E98))*12+MONTH(MIN(Календарь!$L$5,$L98))-MONTH($E98)+1-IF(DAY(MIN(Календарь!$L$5,$L98))&lt;MIN(DAY($E98),DAY(EOMONTH(MIN(Календарь!$L$5,$L98),0))),1,0))))-$M98)*$G98)</f>
        <v/>
      </c>
      <c r="O98" s="21" t="str">
        <f aca="false">IF(OR(K98&lt;&gt;"OK",NOT(ISNUMBER(Календарь!$C$32-1))),"",MAX(0,IF(MIN(Календарь!$C$32-1,$L98)&lt;$E98,0,IF($F98="Разово",1,IF($F98="Еженедельно",INT((MIN(Календарь!$C$32-1,$L98)-$E98)/7)+1,(YEAR(MIN(Календарь!$C$32-1,$L98))-YEAR($E98))*12+MONTH(MIN(Календарь!$C$32-1,$L98))-MONTH($E98)+1-IF(DAY(MIN(Календарь!$C$32-1,$L98))&lt;MIN(DAY($E98),DAY(EOMONTH(MIN(Календарь!$C$32-1,$L98),0))),1,0))))-$M98)*$G98)</f>
        <v/>
      </c>
      <c r="P98" s="21" t="str">
        <f aca="false">IF(OR(K98&lt;&gt;"OK",NOT(ISNUMBER(Календарь!C$33))),"",MAX(0,IF(MIN(Календарь!C$33,$L98)&lt;$E98,0,IF($F98="Разово",1,IF($F98="Еженедельно",INT((MIN(Календарь!C$33,$L98)-$E98)/7)+1,(YEAR(MIN(Календарь!C$33,$L98))-YEAR($E98))*12+MONTH(MIN(Календарь!C$33,$L98))-MONTH($E98)+1-IF(DAY(MIN(Календарь!C$33,$L98))&lt;MIN(DAY($E98),DAY(EOMONTH(MIN(Календарь!C$33,$L98),0))),1,0))))-$M98)*$G98)</f>
        <v/>
      </c>
      <c r="Q98" s="21" t="str">
        <f aca="false">IF(OR(K98&lt;&gt;"OK",NOT(ISNUMBER(Календарь!D$33))),"",MAX(0,IF(MIN(Календарь!D$33,$L98)&lt;$E98,0,IF($F98="Разово",1,IF($F98="Еженедельно",INT((MIN(Календарь!D$33,$L98)-$E98)/7)+1,(YEAR(MIN(Календарь!D$33,$L98))-YEAR($E98))*12+MONTH(MIN(Календарь!D$33,$L98))-MONTH($E98)+1-IF(DAY(MIN(Календарь!D$33,$L98))&lt;MIN(DAY($E98),DAY(EOMONTH(MIN(Календарь!D$33,$L98),0))),1,0))))-$M98)*$G98)</f>
        <v/>
      </c>
      <c r="R98" s="21" t="str">
        <f aca="false">IF(OR(K98&lt;&gt;"OK",NOT(ISNUMBER(Календарь!E$33))),"",MAX(0,IF(MIN(Календарь!E$33,$L98)&lt;$E98,0,IF($F98="Разово",1,IF($F98="Еженедельно",INT((MIN(Календарь!E$33,$L98)-$E98)/7)+1,(YEAR(MIN(Календарь!E$33,$L98))-YEAR($E98))*12+MONTH(MIN(Календарь!E$33,$L98))-MONTH($E98)+1-IF(DAY(MIN(Календарь!E$33,$L98))&lt;MIN(DAY($E98),DAY(EOMONTH(MIN(Календарь!E$33,$L98),0))),1,0))))-$M98)*$G98)</f>
        <v/>
      </c>
      <c r="S98" s="21" t="str">
        <f aca="false">IF(OR(K98&lt;&gt;"OK",NOT(ISNUMBER(Календарь!F$33))),"",MAX(0,IF(MIN(Календарь!F$33,$L98)&lt;$E98,0,IF($F98="Разово",1,IF($F98="Еженедельно",INT((MIN(Календарь!F$33,$L98)-$E98)/7)+1,(YEAR(MIN(Календарь!F$33,$L98))-YEAR($E98))*12+MONTH(MIN(Календарь!F$33,$L98))-MONTH($E98)+1-IF(DAY(MIN(Календарь!F$33,$L98))&lt;MIN(DAY($E98),DAY(EOMONTH(MIN(Календарь!F$33,$L98),0))),1,0))))-$M98)*$G98)</f>
        <v/>
      </c>
      <c r="T98" s="21" t="str">
        <f aca="false">IF(OR(K98&lt;&gt;"OK",NOT(ISNUMBER(Календарь!G$33))),"",MAX(0,IF(MIN(Календарь!G$33,$L98)&lt;$E98,0,IF($F98="Разово",1,IF($F98="Еженедельно",INT((MIN(Календарь!G$33,$L98)-$E98)/7)+1,(YEAR(MIN(Календарь!G$33,$L98))-YEAR($E98))*12+MONTH(MIN(Календарь!G$33,$L98))-MONTH($E98)+1-IF(DAY(MIN(Календарь!G$33,$L98))&lt;MIN(DAY($E98),DAY(EOMONTH(MIN(Календарь!G$33,$L98),0))),1,0))))-$M98)*$G98)</f>
        <v/>
      </c>
      <c r="U98" s="21" t="str">
        <f aca="false">IF(OR(K98&lt;&gt;"OK",NOT(ISNUMBER(Календарь!H$33))),"",MAX(0,IF(MIN(Календарь!H$33,$L98)&lt;$E98,0,IF($F98="Разово",1,IF($F98="Еженедельно",INT((MIN(Календарь!H$33,$L98)-$E98)/7)+1,(YEAR(MIN(Календарь!H$33,$L98))-YEAR($E98))*12+MONTH(MIN(Календарь!H$33,$L98))-MONTH($E98)+1-IF(DAY(MIN(Календарь!H$33,$L98))&lt;MIN(DAY($E98),DAY(EOMONTH(MIN(Календарь!H$33,$L98),0))),1,0))))-$M98)*$G98)</f>
        <v/>
      </c>
      <c r="V98" s="21" t="str">
        <f aca="false">IF(OR(K98&lt;&gt;"OK",NOT(ISNUMBER(Календарь!I$33))),"",MAX(0,IF(MIN(Календарь!I$33,$L98)&lt;$E98,0,IF($F98="Разово",1,IF($F98="Еженедельно",INT((MIN(Календарь!I$33,$L98)-$E98)/7)+1,(YEAR(MIN(Календарь!I$33,$L98))-YEAR($E98))*12+MONTH(MIN(Календарь!I$33,$L98))-MONTH($E98)+1-IF(DAY(MIN(Календарь!I$33,$L98))&lt;MIN(DAY($E98),DAY(EOMONTH(MIN(Календарь!I$33,$L98),0))),1,0))))-$M98)*$G98)</f>
        <v/>
      </c>
      <c r="W98" s="21" t="str">
        <f aca="false">IF(OR(K98&lt;&gt;"OK",NOT(ISNUMBER(Календарь!J$33))),"",MAX(0,IF(MIN(Календарь!J$33,$L98)&lt;$E98,0,IF($F98="Разово",1,IF($F98="Еженедельно",INT((MIN(Календарь!J$33,$L98)-$E98)/7)+1,(YEAR(MIN(Календарь!J$33,$L98))-YEAR($E98))*12+MONTH(MIN(Календарь!J$33,$L98))-MONTH($E98)+1-IF(DAY(MIN(Календарь!J$33,$L98))&lt;MIN(DAY($E98),DAY(EOMONTH(MIN(Календарь!J$33,$L98),0))),1,0))))-$M98)*$G98)</f>
        <v/>
      </c>
      <c r="X98" s="21" t="str">
        <f aca="false">IF(OR(K98&lt;&gt;"OK",NOT(ISNUMBER(Календарь!K$33))),"",MAX(0,IF(MIN(Календарь!K$33,$L98)&lt;$E98,0,IF($F98="Разово",1,IF($F98="Еженедельно",INT((MIN(Календарь!K$33,$L98)-$E98)/7)+1,(YEAR(MIN(Календарь!K$33,$L98))-YEAR($E98))*12+MONTH(MIN(Календарь!K$33,$L98))-MONTH($E98)+1-IF(DAY(MIN(Календарь!K$33,$L98))&lt;MIN(DAY($E98),DAY(EOMONTH(MIN(Календарь!K$33,$L98),0))),1,0))))-$M98)*$G98)</f>
        <v/>
      </c>
      <c r="Y98" s="21" t="str">
        <f aca="false">IF(OR(K98&lt;&gt;"OK",NOT(ISNUMBER(Календарь!L$33))),"",MAX(0,IF(MIN(Календарь!L$33,$L98)&lt;$E98,0,IF($F98="Разово",1,IF($F98="Еженедельно",INT((MIN(Календарь!L$33,$L98)-$E98)/7)+1,(YEAR(MIN(Календарь!L$33,$L98))-YEAR($E98))*12+MONTH(MIN(Календарь!L$33,$L98))-MONTH($E98)+1-IF(DAY(MIN(Календарь!L$33,$L98))&lt;MIN(DAY($E98),DAY(EOMONTH(MIN(Календарь!L$33,$L98),0))),1,0))))-$M98)*$G98)</f>
        <v/>
      </c>
      <c r="Z98" s="21" t="str">
        <f aca="false">IF(OR(K98&lt;&gt;"OK",NOT(ISNUMBER(Календарь!M$33))),"",MAX(0,IF(MIN(Календарь!M$33,$L98)&lt;$E98,0,IF($F98="Разово",1,IF($F98="Еженедельно",INT((MIN(Календарь!M$33,$L98)-$E98)/7)+1,(YEAR(MIN(Календарь!M$33,$L98))-YEAR($E98))*12+MONTH(MIN(Календарь!M$33,$L98))-MONTH($E98)+1-IF(DAY(MIN(Календарь!M$33,$L98))&lt;MIN(DAY($E98),DAY(EOMONTH(MIN(Календарь!M$33,$L98),0))),1,0))))-$M98)*$G98)</f>
        <v/>
      </c>
      <c r="AA98" s="21" t="str">
        <f aca="false">IF(OR(K98&lt;&gt;"OK",NOT(ISNUMBER(Календарь!N$33))),"",MAX(0,IF(MIN(Календарь!N$33,$L98)&lt;$E98,0,IF($F98="Разово",1,IF($F98="Еженедельно",INT((MIN(Календарь!N$33,$L98)-$E98)/7)+1,(YEAR(MIN(Календарь!N$33,$L98))-YEAR($E98))*12+MONTH(MIN(Календарь!N$33,$L98))-MONTH($E98)+1-IF(DAY(MIN(Календарь!N$33,$L98))&lt;MIN(DAY($E98),DAY(EOMONTH(MIN(Календарь!N$33,$L98),0))),1,0))))-$M98)*$G98)</f>
        <v/>
      </c>
    </row>
    <row r="99" customFormat="false" ht="22" hidden="false" customHeight="true" outlineLevel="0" collapsed="false">
      <c r="A99" s="6"/>
      <c r="B99" s="6"/>
      <c r="C99" s="6"/>
      <c r="D99" s="6"/>
      <c r="E99" s="5"/>
      <c r="F99" s="6"/>
      <c r="G99" s="7"/>
      <c r="H99" s="5"/>
      <c r="I99" s="6"/>
      <c r="J99" s="1"/>
      <c r="K99" s="19" t="str">
        <f aca="false">IF(COUNTA(A99:I99)=0,"",IF(OR(A99="",B99="",C99="",AND(D99&lt;&gt;"Приход",D99&lt;&gt;"Расход"),NOT(ISNUMBER(E99)),NOT(ISNUMBER(G99)),AND(F99&lt;&gt;"Разово",F99&lt;&gt;"Еженедельно",F99&lt;&gt;"Ежемесячно")),"Ошибка: поля или тип",IF(OR(E99&lt;&gt;INT(E99),E99&lt;36526,E99&gt;109574,G99&lt;0),"Ошибка: дата или сумма",IF(AND(H99&lt;&gt;"",NOT(ISNUMBER(H99))),"Ошибка: последний срок",IF(AND(ISNUMBER(H99),OR(H99&lt;E99,H99&lt;&gt;INT(H99))),"Ошибка: последний срок",IF(COUNTIFS($A$12:$A$111,A99)&lt;&gt;1,"Ошибка: повтор ID","OK"))))))</f>
        <v/>
      </c>
      <c r="L99" s="20" t="str">
        <f aca="false">IF(K99="OK",IF(H99="",DATE(2199,12,31),H99),"")</f>
        <v/>
      </c>
      <c r="M99" s="19" t="str">
        <f aca="false">IF(AND(K99="OK",ISNUMBER(Календарь!$C$6)),IF(MIN(Календарь!$C$6-1,$L99)&lt;$E99,0,IF($F99="Разово",1,IF($F99="Еженедельно",INT((MIN(Календарь!$C$6-1,$L99)-$E99)/7)+1,(YEAR(MIN(Календарь!$C$6-1,$L99))-YEAR($E99))*12+MONTH(MIN(Календарь!$C$6-1,$L99))-MONTH($E99)+1-IF(DAY(MIN(Календарь!$C$6-1,$L99))&lt;MIN(DAY($E99),DAY(EOMONTH(MIN(Календарь!$C$6-1,$L99),0))),1,0)))),"")</f>
        <v/>
      </c>
      <c r="N99" s="21" t="str">
        <f aca="false">IF(OR(K99&lt;&gt;"OK",NOT(ISNUMBER(Календарь!$L$5))),"",MAX(0,IF(MIN(Календарь!$L$5,$L99)&lt;$E99,0,IF($F99="Разово",1,IF($F99="Еженедельно",INT((MIN(Календарь!$L$5,$L99)-$E99)/7)+1,(YEAR(MIN(Календарь!$L$5,$L99))-YEAR($E99))*12+MONTH(MIN(Календарь!$L$5,$L99))-MONTH($E99)+1-IF(DAY(MIN(Календарь!$L$5,$L99))&lt;MIN(DAY($E99),DAY(EOMONTH(MIN(Календарь!$L$5,$L99),0))),1,0))))-$M99)*$G99)</f>
        <v/>
      </c>
      <c r="O99" s="21" t="str">
        <f aca="false">IF(OR(K99&lt;&gt;"OK",NOT(ISNUMBER(Календарь!$C$32-1))),"",MAX(0,IF(MIN(Календарь!$C$32-1,$L99)&lt;$E99,0,IF($F99="Разово",1,IF($F99="Еженедельно",INT((MIN(Календарь!$C$32-1,$L99)-$E99)/7)+1,(YEAR(MIN(Календарь!$C$32-1,$L99))-YEAR($E99))*12+MONTH(MIN(Календарь!$C$32-1,$L99))-MONTH($E99)+1-IF(DAY(MIN(Календарь!$C$32-1,$L99))&lt;MIN(DAY($E99),DAY(EOMONTH(MIN(Календарь!$C$32-1,$L99),0))),1,0))))-$M99)*$G99)</f>
        <v/>
      </c>
      <c r="P99" s="21" t="str">
        <f aca="false">IF(OR(K99&lt;&gt;"OK",NOT(ISNUMBER(Календарь!C$33))),"",MAX(0,IF(MIN(Календарь!C$33,$L99)&lt;$E99,0,IF($F99="Разово",1,IF($F99="Еженедельно",INT((MIN(Календарь!C$33,$L99)-$E99)/7)+1,(YEAR(MIN(Календарь!C$33,$L99))-YEAR($E99))*12+MONTH(MIN(Календарь!C$33,$L99))-MONTH($E99)+1-IF(DAY(MIN(Календарь!C$33,$L99))&lt;MIN(DAY($E99),DAY(EOMONTH(MIN(Календарь!C$33,$L99),0))),1,0))))-$M99)*$G99)</f>
        <v/>
      </c>
      <c r="Q99" s="21" t="str">
        <f aca="false">IF(OR(K99&lt;&gt;"OK",NOT(ISNUMBER(Календарь!D$33))),"",MAX(0,IF(MIN(Календарь!D$33,$L99)&lt;$E99,0,IF($F99="Разово",1,IF($F99="Еженедельно",INT((MIN(Календарь!D$33,$L99)-$E99)/7)+1,(YEAR(MIN(Календарь!D$33,$L99))-YEAR($E99))*12+MONTH(MIN(Календарь!D$33,$L99))-MONTH($E99)+1-IF(DAY(MIN(Календарь!D$33,$L99))&lt;MIN(DAY($E99),DAY(EOMONTH(MIN(Календарь!D$33,$L99),0))),1,0))))-$M99)*$G99)</f>
        <v/>
      </c>
      <c r="R99" s="21" t="str">
        <f aca="false">IF(OR(K99&lt;&gt;"OK",NOT(ISNUMBER(Календарь!E$33))),"",MAX(0,IF(MIN(Календарь!E$33,$L99)&lt;$E99,0,IF($F99="Разово",1,IF($F99="Еженедельно",INT((MIN(Календарь!E$33,$L99)-$E99)/7)+1,(YEAR(MIN(Календарь!E$33,$L99))-YEAR($E99))*12+MONTH(MIN(Календарь!E$33,$L99))-MONTH($E99)+1-IF(DAY(MIN(Календарь!E$33,$L99))&lt;MIN(DAY($E99),DAY(EOMONTH(MIN(Календарь!E$33,$L99),0))),1,0))))-$M99)*$G99)</f>
        <v/>
      </c>
      <c r="S99" s="21" t="str">
        <f aca="false">IF(OR(K99&lt;&gt;"OK",NOT(ISNUMBER(Календарь!F$33))),"",MAX(0,IF(MIN(Календарь!F$33,$L99)&lt;$E99,0,IF($F99="Разово",1,IF($F99="Еженедельно",INT((MIN(Календарь!F$33,$L99)-$E99)/7)+1,(YEAR(MIN(Календарь!F$33,$L99))-YEAR($E99))*12+MONTH(MIN(Календарь!F$33,$L99))-MONTH($E99)+1-IF(DAY(MIN(Календарь!F$33,$L99))&lt;MIN(DAY($E99),DAY(EOMONTH(MIN(Календарь!F$33,$L99),0))),1,0))))-$M99)*$G99)</f>
        <v/>
      </c>
      <c r="T99" s="21" t="str">
        <f aca="false">IF(OR(K99&lt;&gt;"OK",NOT(ISNUMBER(Календарь!G$33))),"",MAX(0,IF(MIN(Календарь!G$33,$L99)&lt;$E99,0,IF($F99="Разово",1,IF($F99="Еженедельно",INT((MIN(Календарь!G$33,$L99)-$E99)/7)+1,(YEAR(MIN(Календарь!G$33,$L99))-YEAR($E99))*12+MONTH(MIN(Календарь!G$33,$L99))-MONTH($E99)+1-IF(DAY(MIN(Календарь!G$33,$L99))&lt;MIN(DAY($E99),DAY(EOMONTH(MIN(Календарь!G$33,$L99),0))),1,0))))-$M99)*$G99)</f>
        <v/>
      </c>
      <c r="U99" s="21" t="str">
        <f aca="false">IF(OR(K99&lt;&gt;"OK",NOT(ISNUMBER(Календарь!H$33))),"",MAX(0,IF(MIN(Календарь!H$33,$L99)&lt;$E99,0,IF($F99="Разово",1,IF($F99="Еженедельно",INT((MIN(Календарь!H$33,$L99)-$E99)/7)+1,(YEAR(MIN(Календарь!H$33,$L99))-YEAR($E99))*12+MONTH(MIN(Календарь!H$33,$L99))-MONTH($E99)+1-IF(DAY(MIN(Календарь!H$33,$L99))&lt;MIN(DAY($E99),DAY(EOMONTH(MIN(Календарь!H$33,$L99),0))),1,0))))-$M99)*$G99)</f>
        <v/>
      </c>
      <c r="V99" s="21" t="str">
        <f aca="false">IF(OR(K99&lt;&gt;"OK",NOT(ISNUMBER(Календарь!I$33))),"",MAX(0,IF(MIN(Календарь!I$33,$L99)&lt;$E99,0,IF($F99="Разово",1,IF($F99="Еженедельно",INT((MIN(Календарь!I$33,$L99)-$E99)/7)+1,(YEAR(MIN(Календарь!I$33,$L99))-YEAR($E99))*12+MONTH(MIN(Календарь!I$33,$L99))-MONTH($E99)+1-IF(DAY(MIN(Календарь!I$33,$L99))&lt;MIN(DAY($E99),DAY(EOMONTH(MIN(Календарь!I$33,$L99),0))),1,0))))-$M99)*$G99)</f>
        <v/>
      </c>
      <c r="W99" s="21" t="str">
        <f aca="false">IF(OR(K99&lt;&gt;"OK",NOT(ISNUMBER(Календарь!J$33))),"",MAX(0,IF(MIN(Календарь!J$33,$L99)&lt;$E99,0,IF($F99="Разово",1,IF($F99="Еженедельно",INT((MIN(Календарь!J$33,$L99)-$E99)/7)+1,(YEAR(MIN(Календарь!J$33,$L99))-YEAR($E99))*12+MONTH(MIN(Календарь!J$33,$L99))-MONTH($E99)+1-IF(DAY(MIN(Календарь!J$33,$L99))&lt;MIN(DAY($E99),DAY(EOMONTH(MIN(Календарь!J$33,$L99),0))),1,0))))-$M99)*$G99)</f>
        <v/>
      </c>
      <c r="X99" s="21" t="str">
        <f aca="false">IF(OR(K99&lt;&gt;"OK",NOT(ISNUMBER(Календарь!K$33))),"",MAX(0,IF(MIN(Календарь!K$33,$L99)&lt;$E99,0,IF($F99="Разово",1,IF($F99="Еженедельно",INT((MIN(Календарь!K$33,$L99)-$E99)/7)+1,(YEAR(MIN(Календарь!K$33,$L99))-YEAR($E99))*12+MONTH(MIN(Календарь!K$33,$L99))-MONTH($E99)+1-IF(DAY(MIN(Календарь!K$33,$L99))&lt;MIN(DAY($E99),DAY(EOMONTH(MIN(Календарь!K$33,$L99),0))),1,0))))-$M99)*$G99)</f>
        <v/>
      </c>
      <c r="Y99" s="21" t="str">
        <f aca="false">IF(OR(K99&lt;&gt;"OK",NOT(ISNUMBER(Календарь!L$33))),"",MAX(0,IF(MIN(Календарь!L$33,$L99)&lt;$E99,0,IF($F99="Разово",1,IF($F99="Еженедельно",INT((MIN(Календарь!L$33,$L99)-$E99)/7)+1,(YEAR(MIN(Календарь!L$33,$L99))-YEAR($E99))*12+MONTH(MIN(Календарь!L$33,$L99))-MONTH($E99)+1-IF(DAY(MIN(Календарь!L$33,$L99))&lt;MIN(DAY($E99),DAY(EOMONTH(MIN(Календарь!L$33,$L99),0))),1,0))))-$M99)*$G99)</f>
        <v/>
      </c>
      <c r="Z99" s="21" t="str">
        <f aca="false">IF(OR(K99&lt;&gt;"OK",NOT(ISNUMBER(Календарь!M$33))),"",MAX(0,IF(MIN(Календарь!M$33,$L99)&lt;$E99,0,IF($F99="Разово",1,IF($F99="Еженедельно",INT((MIN(Календарь!M$33,$L99)-$E99)/7)+1,(YEAR(MIN(Календарь!M$33,$L99))-YEAR($E99))*12+MONTH(MIN(Календарь!M$33,$L99))-MONTH($E99)+1-IF(DAY(MIN(Календарь!M$33,$L99))&lt;MIN(DAY($E99),DAY(EOMONTH(MIN(Календарь!M$33,$L99),0))),1,0))))-$M99)*$G99)</f>
        <v/>
      </c>
      <c r="AA99" s="21" t="str">
        <f aca="false">IF(OR(K99&lt;&gt;"OK",NOT(ISNUMBER(Календарь!N$33))),"",MAX(0,IF(MIN(Календарь!N$33,$L99)&lt;$E99,0,IF($F99="Разово",1,IF($F99="Еженедельно",INT((MIN(Календарь!N$33,$L99)-$E99)/7)+1,(YEAR(MIN(Календарь!N$33,$L99))-YEAR($E99))*12+MONTH(MIN(Календарь!N$33,$L99))-MONTH($E99)+1-IF(DAY(MIN(Календарь!N$33,$L99))&lt;MIN(DAY($E99),DAY(EOMONTH(MIN(Календарь!N$33,$L99),0))),1,0))))-$M99)*$G99)</f>
        <v/>
      </c>
    </row>
    <row r="100" customFormat="false" ht="22" hidden="false" customHeight="true" outlineLevel="0" collapsed="false">
      <c r="A100" s="6"/>
      <c r="B100" s="6"/>
      <c r="C100" s="6"/>
      <c r="D100" s="6"/>
      <c r="E100" s="5"/>
      <c r="F100" s="6"/>
      <c r="G100" s="7"/>
      <c r="H100" s="5"/>
      <c r="I100" s="6"/>
      <c r="J100" s="1"/>
      <c r="K100" s="19" t="str">
        <f aca="false">IF(COUNTA(A100:I100)=0,"",IF(OR(A100="",B100="",C100="",AND(D100&lt;&gt;"Приход",D100&lt;&gt;"Расход"),NOT(ISNUMBER(E100)),NOT(ISNUMBER(G100)),AND(F100&lt;&gt;"Разово",F100&lt;&gt;"Еженедельно",F100&lt;&gt;"Ежемесячно")),"Ошибка: поля или тип",IF(OR(E100&lt;&gt;INT(E100),E100&lt;36526,E100&gt;109574,G100&lt;0),"Ошибка: дата или сумма",IF(AND(H100&lt;&gt;"",NOT(ISNUMBER(H100))),"Ошибка: последний срок",IF(AND(ISNUMBER(H100),OR(H100&lt;E100,H100&lt;&gt;INT(H100))),"Ошибка: последний срок",IF(COUNTIFS($A$12:$A$111,A100)&lt;&gt;1,"Ошибка: повтор ID","OK"))))))</f>
        <v/>
      </c>
      <c r="L100" s="20" t="str">
        <f aca="false">IF(K100="OK",IF(H100="",DATE(2199,12,31),H100),"")</f>
        <v/>
      </c>
      <c r="M100" s="19" t="str">
        <f aca="false">IF(AND(K100="OK",ISNUMBER(Календарь!$C$6)),IF(MIN(Календарь!$C$6-1,$L100)&lt;$E100,0,IF($F100="Разово",1,IF($F100="Еженедельно",INT((MIN(Календарь!$C$6-1,$L100)-$E100)/7)+1,(YEAR(MIN(Календарь!$C$6-1,$L100))-YEAR($E100))*12+MONTH(MIN(Календарь!$C$6-1,$L100))-MONTH($E100)+1-IF(DAY(MIN(Календарь!$C$6-1,$L100))&lt;MIN(DAY($E100),DAY(EOMONTH(MIN(Календарь!$C$6-1,$L100),0))),1,0)))),"")</f>
        <v/>
      </c>
      <c r="N100" s="21" t="str">
        <f aca="false">IF(OR(K100&lt;&gt;"OK",NOT(ISNUMBER(Календарь!$L$5))),"",MAX(0,IF(MIN(Календарь!$L$5,$L100)&lt;$E100,0,IF($F100="Разово",1,IF($F100="Еженедельно",INT((MIN(Календарь!$L$5,$L100)-$E100)/7)+1,(YEAR(MIN(Календарь!$L$5,$L100))-YEAR($E100))*12+MONTH(MIN(Календарь!$L$5,$L100))-MONTH($E100)+1-IF(DAY(MIN(Календарь!$L$5,$L100))&lt;MIN(DAY($E100),DAY(EOMONTH(MIN(Календарь!$L$5,$L100),0))),1,0))))-$M100)*$G100)</f>
        <v/>
      </c>
      <c r="O100" s="21" t="str">
        <f aca="false">IF(OR(K100&lt;&gt;"OK",NOT(ISNUMBER(Календарь!$C$32-1))),"",MAX(0,IF(MIN(Календарь!$C$32-1,$L100)&lt;$E100,0,IF($F100="Разово",1,IF($F100="Еженедельно",INT((MIN(Календарь!$C$32-1,$L100)-$E100)/7)+1,(YEAR(MIN(Календарь!$C$32-1,$L100))-YEAR($E100))*12+MONTH(MIN(Календарь!$C$32-1,$L100))-MONTH($E100)+1-IF(DAY(MIN(Календарь!$C$32-1,$L100))&lt;MIN(DAY($E100),DAY(EOMONTH(MIN(Календарь!$C$32-1,$L100),0))),1,0))))-$M100)*$G100)</f>
        <v/>
      </c>
      <c r="P100" s="21" t="str">
        <f aca="false">IF(OR(K100&lt;&gt;"OK",NOT(ISNUMBER(Календарь!C$33))),"",MAX(0,IF(MIN(Календарь!C$33,$L100)&lt;$E100,0,IF($F100="Разово",1,IF($F100="Еженедельно",INT((MIN(Календарь!C$33,$L100)-$E100)/7)+1,(YEAR(MIN(Календарь!C$33,$L100))-YEAR($E100))*12+MONTH(MIN(Календарь!C$33,$L100))-MONTH($E100)+1-IF(DAY(MIN(Календарь!C$33,$L100))&lt;MIN(DAY($E100),DAY(EOMONTH(MIN(Календарь!C$33,$L100),0))),1,0))))-$M100)*$G100)</f>
        <v/>
      </c>
      <c r="Q100" s="21" t="str">
        <f aca="false">IF(OR(K100&lt;&gt;"OK",NOT(ISNUMBER(Календарь!D$33))),"",MAX(0,IF(MIN(Календарь!D$33,$L100)&lt;$E100,0,IF($F100="Разово",1,IF($F100="Еженедельно",INT((MIN(Календарь!D$33,$L100)-$E100)/7)+1,(YEAR(MIN(Календарь!D$33,$L100))-YEAR($E100))*12+MONTH(MIN(Календарь!D$33,$L100))-MONTH($E100)+1-IF(DAY(MIN(Календарь!D$33,$L100))&lt;MIN(DAY($E100),DAY(EOMONTH(MIN(Календарь!D$33,$L100),0))),1,0))))-$M100)*$G100)</f>
        <v/>
      </c>
      <c r="R100" s="21" t="str">
        <f aca="false">IF(OR(K100&lt;&gt;"OK",NOT(ISNUMBER(Календарь!E$33))),"",MAX(0,IF(MIN(Календарь!E$33,$L100)&lt;$E100,0,IF($F100="Разово",1,IF($F100="Еженедельно",INT((MIN(Календарь!E$33,$L100)-$E100)/7)+1,(YEAR(MIN(Календарь!E$33,$L100))-YEAR($E100))*12+MONTH(MIN(Календарь!E$33,$L100))-MONTH($E100)+1-IF(DAY(MIN(Календарь!E$33,$L100))&lt;MIN(DAY($E100),DAY(EOMONTH(MIN(Календарь!E$33,$L100),0))),1,0))))-$M100)*$G100)</f>
        <v/>
      </c>
      <c r="S100" s="21" t="str">
        <f aca="false">IF(OR(K100&lt;&gt;"OK",NOT(ISNUMBER(Календарь!F$33))),"",MAX(0,IF(MIN(Календарь!F$33,$L100)&lt;$E100,0,IF($F100="Разово",1,IF($F100="Еженедельно",INT((MIN(Календарь!F$33,$L100)-$E100)/7)+1,(YEAR(MIN(Календарь!F$33,$L100))-YEAR($E100))*12+MONTH(MIN(Календарь!F$33,$L100))-MONTH($E100)+1-IF(DAY(MIN(Календарь!F$33,$L100))&lt;MIN(DAY($E100),DAY(EOMONTH(MIN(Календарь!F$33,$L100),0))),1,0))))-$M100)*$G100)</f>
        <v/>
      </c>
      <c r="T100" s="21" t="str">
        <f aca="false">IF(OR(K100&lt;&gt;"OK",NOT(ISNUMBER(Календарь!G$33))),"",MAX(0,IF(MIN(Календарь!G$33,$L100)&lt;$E100,0,IF($F100="Разово",1,IF($F100="Еженедельно",INT((MIN(Календарь!G$33,$L100)-$E100)/7)+1,(YEAR(MIN(Календарь!G$33,$L100))-YEAR($E100))*12+MONTH(MIN(Календарь!G$33,$L100))-MONTH($E100)+1-IF(DAY(MIN(Календарь!G$33,$L100))&lt;MIN(DAY($E100),DAY(EOMONTH(MIN(Календарь!G$33,$L100),0))),1,0))))-$M100)*$G100)</f>
        <v/>
      </c>
      <c r="U100" s="21" t="str">
        <f aca="false">IF(OR(K100&lt;&gt;"OK",NOT(ISNUMBER(Календарь!H$33))),"",MAX(0,IF(MIN(Календарь!H$33,$L100)&lt;$E100,0,IF($F100="Разово",1,IF($F100="Еженедельно",INT((MIN(Календарь!H$33,$L100)-$E100)/7)+1,(YEAR(MIN(Календарь!H$33,$L100))-YEAR($E100))*12+MONTH(MIN(Календарь!H$33,$L100))-MONTH($E100)+1-IF(DAY(MIN(Календарь!H$33,$L100))&lt;MIN(DAY($E100),DAY(EOMONTH(MIN(Календарь!H$33,$L100),0))),1,0))))-$M100)*$G100)</f>
        <v/>
      </c>
      <c r="V100" s="21" t="str">
        <f aca="false">IF(OR(K100&lt;&gt;"OK",NOT(ISNUMBER(Календарь!I$33))),"",MAX(0,IF(MIN(Календарь!I$33,$L100)&lt;$E100,0,IF($F100="Разово",1,IF($F100="Еженедельно",INT((MIN(Календарь!I$33,$L100)-$E100)/7)+1,(YEAR(MIN(Календарь!I$33,$L100))-YEAR($E100))*12+MONTH(MIN(Календарь!I$33,$L100))-MONTH($E100)+1-IF(DAY(MIN(Календарь!I$33,$L100))&lt;MIN(DAY($E100),DAY(EOMONTH(MIN(Календарь!I$33,$L100),0))),1,0))))-$M100)*$G100)</f>
        <v/>
      </c>
      <c r="W100" s="21" t="str">
        <f aca="false">IF(OR(K100&lt;&gt;"OK",NOT(ISNUMBER(Календарь!J$33))),"",MAX(0,IF(MIN(Календарь!J$33,$L100)&lt;$E100,0,IF($F100="Разово",1,IF($F100="Еженедельно",INT((MIN(Календарь!J$33,$L100)-$E100)/7)+1,(YEAR(MIN(Календарь!J$33,$L100))-YEAR($E100))*12+MONTH(MIN(Календарь!J$33,$L100))-MONTH($E100)+1-IF(DAY(MIN(Календарь!J$33,$L100))&lt;MIN(DAY($E100),DAY(EOMONTH(MIN(Календарь!J$33,$L100),0))),1,0))))-$M100)*$G100)</f>
        <v/>
      </c>
      <c r="X100" s="21" t="str">
        <f aca="false">IF(OR(K100&lt;&gt;"OK",NOT(ISNUMBER(Календарь!K$33))),"",MAX(0,IF(MIN(Календарь!K$33,$L100)&lt;$E100,0,IF($F100="Разово",1,IF($F100="Еженедельно",INT((MIN(Календарь!K$33,$L100)-$E100)/7)+1,(YEAR(MIN(Календарь!K$33,$L100))-YEAR($E100))*12+MONTH(MIN(Календарь!K$33,$L100))-MONTH($E100)+1-IF(DAY(MIN(Календарь!K$33,$L100))&lt;MIN(DAY($E100),DAY(EOMONTH(MIN(Календарь!K$33,$L100),0))),1,0))))-$M100)*$G100)</f>
        <v/>
      </c>
      <c r="Y100" s="21" t="str">
        <f aca="false">IF(OR(K100&lt;&gt;"OK",NOT(ISNUMBER(Календарь!L$33))),"",MAX(0,IF(MIN(Календарь!L$33,$L100)&lt;$E100,0,IF($F100="Разово",1,IF($F100="Еженедельно",INT((MIN(Календарь!L$33,$L100)-$E100)/7)+1,(YEAR(MIN(Календарь!L$33,$L100))-YEAR($E100))*12+MONTH(MIN(Календарь!L$33,$L100))-MONTH($E100)+1-IF(DAY(MIN(Календарь!L$33,$L100))&lt;MIN(DAY($E100),DAY(EOMONTH(MIN(Календарь!L$33,$L100),0))),1,0))))-$M100)*$G100)</f>
        <v/>
      </c>
      <c r="Z100" s="21" t="str">
        <f aca="false">IF(OR(K100&lt;&gt;"OK",NOT(ISNUMBER(Календарь!M$33))),"",MAX(0,IF(MIN(Календарь!M$33,$L100)&lt;$E100,0,IF($F100="Разово",1,IF($F100="Еженедельно",INT((MIN(Календарь!M$33,$L100)-$E100)/7)+1,(YEAR(MIN(Календарь!M$33,$L100))-YEAR($E100))*12+MONTH(MIN(Календарь!M$33,$L100))-MONTH($E100)+1-IF(DAY(MIN(Календарь!M$33,$L100))&lt;MIN(DAY($E100),DAY(EOMONTH(MIN(Календарь!M$33,$L100),0))),1,0))))-$M100)*$G100)</f>
        <v/>
      </c>
      <c r="AA100" s="21" t="str">
        <f aca="false">IF(OR(K100&lt;&gt;"OK",NOT(ISNUMBER(Календарь!N$33))),"",MAX(0,IF(MIN(Календарь!N$33,$L100)&lt;$E100,0,IF($F100="Разово",1,IF($F100="Еженедельно",INT((MIN(Календарь!N$33,$L100)-$E100)/7)+1,(YEAR(MIN(Календарь!N$33,$L100))-YEAR($E100))*12+MONTH(MIN(Календарь!N$33,$L100))-MONTH($E100)+1-IF(DAY(MIN(Календарь!N$33,$L100))&lt;MIN(DAY($E100),DAY(EOMONTH(MIN(Календарь!N$33,$L100),0))),1,0))))-$M100)*$G100)</f>
        <v/>
      </c>
    </row>
    <row r="101" customFormat="false" ht="22" hidden="false" customHeight="true" outlineLevel="0" collapsed="false">
      <c r="A101" s="6"/>
      <c r="B101" s="6"/>
      <c r="C101" s="6"/>
      <c r="D101" s="6"/>
      <c r="E101" s="5"/>
      <c r="F101" s="6"/>
      <c r="G101" s="7"/>
      <c r="H101" s="5"/>
      <c r="I101" s="6"/>
      <c r="J101" s="1"/>
      <c r="K101" s="19" t="str">
        <f aca="false">IF(COUNTA(A101:I101)=0,"",IF(OR(A101="",B101="",C101="",AND(D101&lt;&gt;"Приход",D101&lt;&gt;"Расход"),NOT(ISNUMBER(E101)),NOT(ISNUMBER(G101)),AND(F101&lt;&gt;"Разово",F101&lt;&gt;"Еженедельно",F101&lt;&gt;"Ежемесячно")),"Ошибка: поля или тип",IF(OR(E101&lt;&gt;INT(E101),E101&lt;36526,E101&gt;109574,G101&lt;0),"Ошибка: дата или сумма",IF(AND(H101&lt;&gt;"",NOT(ISNUMBER(H101))),"Ошибка: последний срок",IF(AND(ISNUMBER(H101),OR(H101&lt;E101,H101&lt;&gt;INT(H101))),"Ошибка: последний срок",IF(COUNTIFS($A$12:$A$111,A101)&lt;&gt;1,"Ошибка: повтор ID","OK"))))))</f>
        <v/>
      </c>
      <c r="L101" s="20" t="str">
        <f aca="false">IF(K101="OK",IF(H101="",DATE(2199,12,31),H101),"")</f>
        <v/>
      </c>
      <c r="M101" s="19" t="str">
        <f aca="false">IF(AND(K101="OK",ISNUMBER(Календарь!$C$6)),IF(MIN(Календарь!$C$6-1,$L101)&lt;$E101,0,IF($F101="Разово",1,IF($F101="Еженедельно",INT((MIN(Календарь!$C$6-1,$L101)-$E101)/7)+1,(YEAR(MIN(Календарь!$C$6-1,$L101))-YEAR($E101))*12+MONTH(MIN(Календарь!$C$6-1,$L101))-MONTH($E101)+1-IF(DAY(MIN(Календарь!$C$6-1,$L101))&lt;MIN(DAY($E101),DAY(EOMONTH(MIN(Календарь!$C$6-1,$L101),0))),1,0)))),"")</f>
        <v/>
      </c>
      <c r="N101" s="21" t="str">
        <f aca="false">IF(OR(K101&lt;&gt;"OK",NOT(ISNUMBER(Календарь!$L$5))),"",MAX(0,IF(MIN(Календарь!$L$5,$L101)&lt;$E101,0,IF($F101="Разово",1,IF($F101="Еженедельно",INT((MIN(Календарь!$L$5,$L101)-$E101)/7)+1,(YEAR(MIN(Календарь!$L$5,$L101))-YEAR($E101))*12+MONTH(MIN(Календарь!$L$5,$L101))-MONTH($E101)+1-IF(DAY(MIN(Календарь!$L$5,$L101))&lt;MIN(DAY($E101),DAY(EOMONTH(MIN(Календарь!$L$5,$L101),0))),1,0))))-$M101)*$G101)</f>
        <v/>
      </c>
      <c r="O101" s="21" t="str">
        <f aca="false">IF(OR(K101&lt;&gt;"OK",NOT(ISNUMBER(Календарь!$C$32-1))),"",MAX(0,IF(MIN(Календарь!$C$32-1,$L101)&lt;$E101,0,IF($F101="Разово",1,IF($F101="Еженедельно",INT((MIN(Календарь!$C$32-1,$L101)-$E101)/7)+1,(YEAR(MIN(Календарь!$C$32-1,$L101))-YEAR($E101))*12+MONTH(MIN(Календарь!$C$32-1,$L101))-MONTH($E101)+1-IF(DAY(MIN(Календарь!$C$32-1,$L101))&lt;MIN(DAY($E101),DAY(EOMONTH(MIN(Календарь!$C$32-1,$L101),0))),1,0))))-$M101)*$G101)</f>
        <v/>
      </c>
      <c r="P101" s="21" t="str">
        <f aca="false">IF(OR(K101&lt;&gt;"OK",NOT(ISNUMBER(Календарь!C$33))),"",MAX(0,IF(MIN(Календарь!C$33,$L101)&lt;$E101,0,IF($F101="Разово",1,IF($F101="Еженедельно",INT((MIN(Календарь!C$33,$L101)-$E101)/7)+1,(YEAR(MIN(Календарь!C$33,$L101))-YEAR($E101))*12+MONTH(MIN(Календарь!C$33,$L101))-MONTH($E101)+1-IF(DAY(MIN(Календарь!C$33,$L101))&lt;MIN(DAY($E101),DAY(EOMONTH(MIN(Календарь!C$33,$L101),0))),1,0))))-$M101)*$G101)</f>
        <v/>
      </c>
      <c r="Q101" s="21" t="str">
        <f aca="false">IF(OR(K101&lt;&gt;"OK",NOT(ISNUMBER(Календарь!D$33))),"",MAX(0,IF(MIN(Календарь!D$33,$L101)&lt;$E101,0,IF($F101="Разово",1,IF($F101="Еженедельно",INT((MIN(Календарь!D$33,$L101)-$E101)/7)+1,(YEAR(MIN(Календарь!D$33,$L101))-YEAR($E101))*12+MONTH(MIN(Календарь!D$33,$L101))-MONTH($E101)+1-IF(DAY(MIN(Календарь!D$33,$L101))&lt;MIN(DAY($E101),DAY(EOMONTH(MIN(Календарь!D$33,$L101),0))),1,0))))-$M101)*$G101)</f>
        <v/>
      </c>
      <c r="R101" s="21" t="str">
        <f aca="false">IF(OR(K101&lt;&gt;"OK",NOT(ISNUMBER(Календарь!E$33))),"",MAX(0,IF(MIN(Календарь!E$33,$L101)&lt;$E101,0,IF($F101="Разово",1,IF($F101="Еженедельно",INT((MIN(Календарь!E$33,$L101)-$E101)/7)+1,(YEAR(MIN(Календарь!E$33,$L101))-YEAR($E101))*12+MONTH(MIN(Календарь!E$33,$L101))-MONTH($E101)+1-IF(DAY(MIN(Календарь!E$33,$L101))&lt;MIN(DAY($E101),DAY(EOMONTH(MIN(Календарь!E$33,$L101),0))),1,0))))-$M101)*$G101)</f>
        <v/>
      </c>
      <c r="S101" s="21" t="str">
        <f aca="false">IF(OR(K101&lt;&gt;"OK",NOT(ISNUMBER(Календарь!F$33))),"",MAX(0,IF(MIN(Календарь!F$33,$L101)&lt;$E101,0,IF($F101="Разово",1,IF($F101="Еженедельно",INT((MIN(Календарь!F$33,$L101)-$E101)/7)+1,(YEAR(MIN(Календарь!F$33,$L101))-YEAR($E101))*12+MONTH(MIN(Календарь!F$33,$L101))-MONTH($E101)+1-IF(DAY(MIN(Календарь!F$33,$L101))&lt;MIN(DAY($E101),DAY(EOMONTH(MIN(Календарь!F$33,$L101),0))),1,0))))-$M101)*$G101)</f>
        <v/>
      </c>
      <c r="T101" s="21" t="str">
        <f aca="false">IF(OR(K101&lt;&gt;"OK",NOT(ISNUMBER(Календарь!G$33))),"",MAX(0,IF(MIN(Календарь!G$33,$L101)&lt;$E101,0,IF($F101="Разово",1,IF($F101="Еженедельно",INT((MIN(Календарь!G$33,$L101)-$E101)/7)+1,(YEAR(MIN(Календарь!G$33,$L101))-YEAR($E101))*12+MONTH(MIN(Календарь!G$33,$L101))-MONTH($E101)+1-IF(DAY(MIN(Календарь!G$33,$L101))&lt;MIN(DAY($E101),DAY(EOMONTH(MIN(Календарь!G$33,$L101),0))),1,0))))-$M101)*$G101)</f>
        <v/>
      </c>
      <c r="U101" s="21" t="str">
        <f aca="false">IF(OR(K101&lt;&gt;"OK",NOT(ISNUMBER(Календарь!H$33))),"",MAX(0,IF(MIN(Календарь!H$33,$L101)&lt;$E101,0,IF($F101="Разово",1,IF($F101="Еженедельно",INT((MIN(Календарь!H$33,$L101)-$E101)/7)+1,(YEAR(MIN(Календарь!H$33,$L101))-YEAR($E101))*12+MONTH(MIN(Календарь!H$33,$L101))-MONTH($E101)+1-IF(DAY(MIN(Календарь!H$33,$L101))&lt;MIN(DAY($E101),DAY(EOMONTH(MIN(Календарь!H$33,$L101),0))),1,0))))-$M101)*$G101)</f>
        <v/>
      </c>
      <c r="V101" s="21" t="str">
        <f aca="false">IF(OR(K101&lt;&gt;"OK",NOT(ISNUMBER(Календарь!I$33))),"",MAX(0,IF(MIN(Календарь!I$33,$L101)&lt;$E101,0,IF($F101="Разово",1,IF($F101="Еженедельно",INT((MIN(Календарь!I$33,$L101)-$E101)/7)+1,(YEAR(MIN(Календарь!I$33,$L101))-YEAR($E101))*12+MONTH(MIN(Календарь!I$33,$L101))-MONTH($E101)+1-IF(DAY(MIN(Календарь!I$33,$L101))&lt;MIN(DAY($E101),DAY(EOMONTH(MIN(Календарь!I$33,$L101),0))),1,0))))-$M101)*$G101)</f>
        <v/>
      </c>
      <c r="W101" s="21" t="str">
        <f aca="false">IF(OR(K101&lt;&gt;"OK",NOT(ISNUMBER(Календарь!J$33))),"",MAX(0,IF(MIN(Календарь!J$33,$L101)&lt;$E101,0,IF($F101="Разово",1,IF($F101="Еженедельно",INT((MIN(Календарь!J$33,$L101)-$E101)/7)+1,(YEAR(MIN(Календарь!J$33,$L101))-YEAR($E101))*12+MONTH(MIN(Календарь!J$33,$L101))-MONTH($E101)+1-IF(DAY(MIN(Календарь!J$33,$L101))&lt;MIN(DAY($E101),DAY(EOMONTH(MIN(Календарь!J$33,$L101),0))),1,0))))-$M101)*$G101)</f>
        <v/>
      </c>
      <c r="X101" s="21" t="str">
        <f aca="false">IF(OR(K101&lt;&gt;"OK",NOT(ISNUMBER(Календарь!K$33))),"",MAX(0,IF(MIN(Календарь!K$33,$L101)&lt;$E101,0,IF($F101="Разово",1,IF($F101="Еженедельно",INT((MIN(Календарь!K$33,$L101)-$E101)/7)+1,(YEAR(MIN(Календарь!K$33,$L101))-YEAR($E101))*12+MONTH(MIN(Календарь!K$33,$L101))-MONTH($E101)+1-IF(DAY(MIN(Календарь!K$33,$L101))&lt;MIN(DAY($E101),DAY(EOMONTH(MIN(Календарь!K$33,$L101),0))),1,0))))-$M101)*$G101)</f>
        <v/>
      </c>
      <c r="Y101" s="21" t="str">
        <f aca="false">IF(OR(K101&lt;&gt;"OK",NOT(ISNUMBER(Календарь!L$33))),"",MAX(0,IF(MIN(Календарь!L$33,$L101)&lt;$E101,0,IF($F101="Разово",1,IF($F101="Еженедельно",INT((MIN(Календарь!L$33,$L101)-$E101)/7)+1,(YEAR(MIN(Календарь!L$33,$L101))-YEAR($E101))*12+MONTH(MIN(Календарь!L$33,$L101))-MONTH($E101)+1-IF(DAY(MIN(Календарь!L$33,$L101))&lt;MIN(DAY($E101),DAY(EOMONTH(MIN(Календарь!L$33,$L101),0))),1,0))))-$M101)*$G101)</f>
        <v/>
      </c>
      <c r="Z101" s="21" t="str">
        <f aca="false">IF(OR(K101&lt;&gt;"OK",NOT(ISNUMBER(Календарь!M$33))),"",MAX(0,IF(MIN(Календарь!M$33,$L101)&lt;$E101,0,IF($F101="Разово",1,IF($F101="Еженедельно",INT((MIN(Календарь!M$33,$L101)-$E101)/7)+1,(YEAR(MIN(Календарь!M$33,$L101))-YEAR($E101))*12+MONTH(MIN(Календарь!M$33,$L101))-MONTH($E101)+1-IF(DAY(MIN(Календарь!M$33,$L101))&lt;MIN(DAY($E101),DAY(EOMONTH(MIN(Календарь!M$33,$L101),0))),1,0))))-$M101)*$G101)</f>
        <v/>
      </c>
      <c r="AA101" s="21" t="str">
        <f aca="false">IF(OR(K101&lt;&gt;"OK",NOT(ISNUMBER(Календарь!N$33))),"",MAX(0,IF(MIN(Календарь!N$33,$L101)&lt;$E101,0,IF($F101="Разово",1,IF($F101="Еженедельно",INT((MIN(Календарь!N$33,$L101)-$E101)/7)+1,(YEAR(MIN(Календарь!N$33,$L101))-YEAR($E101))*12+MONTH(MIN(Календарь!N$33,$L101))-MONTH($E101)+1-IF(DAY(MIN(Календарь!N$33,$L101))&lt;MIN(DAY($E101),DAY(EOMONTH(MIN(Календарь!N$33,$L101),0))),1,0))))-$M101)*$G101)</f>
        <v/>
      </c>
    </row>
    <row r="102" customFormat="false" ht="22" hidden="false" customHeight="true" outlineLevel="0" collapsed="false">
      <c r="A102" s="6"/>
      <c r="B102" s="6"/>
      <c r="C102" s="6"/>
      <c r="D102" s="6"/>
      <c r="E102" s="5"/>
      <c r="F102" s="6"/>
      <c r="G102" s="7"/>
      <c r="H102" s="5"/>
      <c r="I102" s="6"/>
      <c r="J102" s="1"/>
      <c r="K102" s="19" t="str">
        <f aca="false">IF(COUNTA(A102:I102)=0,"",IF(OR(A102="",B102="",C102="",AND(D102&lt;&gt;"Приход",D102&lt;&gt;"Расход"),NOT(ISNUMBER(E102)),NOT(ISNUMBER(G102)),AND(F102&lt;&gt;"Разово",F102&lt;&gt;"Еженедельно",F102&lt;&gt;"Ежемесячно")),"Ошибка: поля или тип",IF(OR(E102&lt;&gt;INT(E102),E102&lt;36526,E102&gt;109574,G102&lt;0),"Ошибка: дата или сумма",IF(AND(H102&lt;&gt;"",NOT(ISNUMBER(H102))),"Ошибка: последний срок",IF(AND(ISNUMBER(H102),OR(H102&lt;E102,H102&lt;&gt;INT(H102))),"Ошибка: последний срок",IF(COUNTIFS($A$12:$A$111,A102)&lt;&gt;1,"Ошибка: повтор ID","OK"))))))</f>
        <v/>
      </c>
      <c r="L102" s="20" t="str">
        <f aca="false">IF(K102="OK",IF(H102="",DATE(2199,12,31),H102),"")</f>
        <v/>
      </c>
      <c r="M102" s="19" t="str">
        <f aca="false">IF(AND(K102="OK",ISNUMBER(Календарь!$C$6)),IF(MIN(Календарь!$C$6-1,$L102)&lt;$E102,0,IF($F102="Разово",1,IF($F102="Еженедельно",INT((MIN(Календарь!$C$6-1,$L102)-$E102)/7)+1,(YEAR(MIN(Календарь!$C$6-1,$L102))-YEAR($E102))*12+MONTH(MIN(Календарь!$C$6-1,$L102))-MONTH($E102)+1-IF(DAY(MIN(Календарь!$C$6-1,$L102))&lt;MIN(DAY($E102),DAY(EOMONTH(MIN(Календарь!$C$6-1,$L102),0))),1,0)))),"")</f>
        <v/>
      </c>
      <c r="N102" s="21" t="str">
        <f aca="false">IF(OR(K102&lt;&gt;"OK",NOT(ISNUMBER(Календарь!$L$5))),"",MAX(0,IF(MIN(Календарь!$L$5,$L102)&lt;$E102,0,IF($F102="Разово",1,IF($F102="Еженедельно",INT((MIN(Календарь!$L$5,$L102)-$E102)/7)+1,(YEAR(MIN(Календарь!$L$5,$L102))-YEAR($E102))*12+MONTH(MIN(Календарь!$L$5,$L102))-MONTH($E102)+1-IF(DAY(MIN(Календарь!$L$5,$L102))&lt;MIN(DAY($E102),DAY(EOMONTH(MIN(Календарь!$L$5,$L102),0))),1,0))))-$M102)*$G102)</f>
        <v/>
      </c>
      <c r="O102" s="21" t="str">
        <f aca="false">IF(OR(K102&lt;&gt;"OK",NOT(ISNUMBER(Календарь!$C$32-1))),"",MAX(0,IF(MIN(Календарь!$C$32-1,$L102)&lt;$E102,0,IF($F102="Разово",1,IF($F102="Еженедельно",INT((MIN(Календарь!$C$32-1,$L102)-$E102)/7)+1,(YEAR(MIN(Календарь!$C$32-1,$L102))-YEAR($E102))*12+MONTH(MIN(Календарь!$C$32-1,$L102))-MONTH($E102)+1-IF(DAY(MIN(Календарь!$C$32-1,$L102))&lt;MIN(DAY($E102),DAY(EOMONTH(MIN(Календарь!$C$32-1,$L102),0))),1,0))))-$M102)*$G102)</f>
        <v/>
      </c>
      <c r="P102" s="21" t="str">
        <f aca="false">IF(OR(K102&lt;&gt;"OK",NOT(ISNUMBER(Календарь!C$33))),"",MAX(0,IF(MIN(Календарь!C$33,$L102)&lt;$E102,0,IF($F102="Разово",1,IF($F102="Еженедельно",INT((MIN(Календарь!C$33,$L102)-$E102)/7)+1,(YEAR(MIN(Календарь!C$33,$L102))-YEAR($E102))*12+MONTH(MIN(Календарь!C$33,$L102))-MONTH($E102)+1-IF(DAY(MIN(Календарь!C$33,$L102))&lt;MIN(DAY($E102),DAY(EOMONTH(MIN(Календарь!C$33,$L102),0))),1,0))))-$M102)*$G102)</f>
        <v/>
      </c>
      <c r="Q102" s="21" t="str">
        <f aca="false">IF(OR(K102&lt;&gt;"OK",NOT(ISNUMBER(Календарь!D$33))),"",MAX(0,IF(MIN(Календарь!D$33,$L102)&lt;$E102,0,IF($F102="Разово",1,IF($F102="Еженедельно",INT((MIN(Календарь!D$33,$L102)-$E102)/7)+1,(YEAR(MIN(Календарь!D$33,$L102))-YEAR($E102))*12+MONTH(MIN(Календарь!D$33,$L102))-MONTH($E102)+1-IF(DAY(MIN(Календарь!D$33,$L102))&lt;MIN(DAY($E102),DAY(EOMONTH(MIN(Календарь!D$33,$L102),0))),1,0))))-$M102)*$G102)</f>
        <v/>
      </c>
      <c r="R102" s="21" t="str">
        <f aca="false">IF(OR(K102&lt;&gt;"OK",NOT(ISNUMBER(Календарь!E$33))),"",MAX(0,IF(MIN(Календарь!E$33,$L102)&lt;$E102,0,IF($F102="Разово",1,IF($F102="Еженедельно",INT((MIN(Календарь!E$33,$L102)-$E102)/7)+1,(YEAR(MIN(Календарь!E$33,$L102))-YEAR($E102))*12+MONTH(MIN(Календарь!E$33,$L102))-MONTH($E102)+1-IF(DAY(MIN(Календарь!E$33,$L102))&lt;MIN(DAY($E102),DAY(EOMONTH(MIN(Календарь!E$33,$L102),0))),1,0))))-$M102)*$G102)</f>
        <v/>
      </c>
      <c r="S102" s="21" t="str">
        <f aca="false">IF(OR(K102&lt;&gt;"OK",NOT(ISNUMBER(Календарь!F$33))),"",MAX(0,IF(MIN(Календарь!F$33,$L102)&lt;$E102,0,IF($F102="Разово",1,IF($F102="Еженедельно",INT((MIN(Календарь!F$33,$L102)-$E102)/7)+1,(YEAR(MIN(Календарь!F$33,$L102))-YEAR($E102))*12+MONTH(MIN(Календарь!F$33,$L102))-MONTH($E102)+1-IF(DAY(MIN(Календарь!F$33,$L102))&lt;MIN(DAY($E102),DAY(EOMONTH(MIN(Календарь!F$33,$L102),0))),1,0))))-$M102)*$G102)</f>
        <v/>
      </c>
      <c r="T102" s="21" t="str">
        <f aca="false">IF(OR(K102&lt;&gt;"OK",NOT(ISNUMBER(Календарь!G$33))),"",MAX(0,IF(MIN(Календарь!G$33,$L102)&lt;$E102,0,IF($F102="Разово",1,IF($F102="Еженедельно",INT((MIN(Календарь!G$33,$L102)-$E102)/7)+1,(YEAR(MIN(Календарь!G$33,$L102))-YEAR($E102))*12+MONTH(MIN(Календарь!G$33,$L102))-MONTH($E102)+1-IF(DAY(MIN(Календарь!G$33,$L102))&lt;MIN(DAY($E102),DAY(EOMONTH(MIN(Календарь!G$33,$L102),0))),1,0))))-$M102)*$G102)</f>
        <v/>
      </c>
      <c r="U102" s="21" t="str">
        <f aca="false">IF(OR(K102&lt;&gt;"OK",NOT(ISNUMBER(Календарь!H$33))),"",MAX(0,IF(MIN(Календарь!H$33,$L102)&lt;$E102,0,IF($F102="Разово",1,IF($F102="Еженедельно",INT((MIN(Календарь!H$33,$L102)-$E102)/7)+1,(YEAR(MIN(Календарь!H$33,$L102))-YEAR($E102))*12+MONTH(MIN(Календарь!H$33,$L102))-MONTH($E102)+1-IF(DAY(MIN(Календарь!H$33,$L102))&lt;MIN(DAY($E102),DAY(EOMONTH(MIN(Календарь!H$33,$L102),0))),1,0))))-$M102)*$G102)</f>
        <v/>
      </c>
      <c r="V102" s="21" t="str">
        <f aca="false">IF(OR(K102&lt;&gt;"OK",NOT(ISNUMBER(Календарь!I$33))),"",MAX(0,IF(MIN(Календарь!I$33,$L102)&lt;$E102,0,IF($F102="Разово",1,IF($F102="Еженедельно",INT((MIN(Календарь!I$33,$L102)-$E102)/7)+1,(YEAR(MIN(Календарь!I$33,$L102))-YEAR($E102))*12+MONTH(MIN(Календарь!I$33,$L102))-MONTH($E102)+1-IF(DAY(MIN(Календарь!I$33,$L102))&lt;MIN(DAY($E102),DAY(EOMONTH(MIN(Календарь!I$33,$L102),0))),1,0))))-$M102)*$G102)</f>
        <v/>
      </c>
      <c r="W102" s="21" t="str">
        <f aca="false">IF(OR(K102&lt;&gt;"OK",NOT(ISNUMBER(Календарь!J$33))),"",MAX(0,IF(MIN(Календарь!J$33,$L102)&lt;$E102,0,IF($F102="Разово",1,IF($F102="Еженедельно",INT((MIN(Календарь!J$33,$L102)-$E102)/7)+1,(YEAR(MIN(Календарь!J$33,$L102))-YEAR($E102))*12+MONTH(MIN(Календарь!J$33,$L102))-MONTH($E102)+1-IF(DAY(MIN(Календарь!J$33,$L102))&lt;MIN(DAY($E102),DAY(EOMONTH(MIN(Календарь!J$33,$L102),0))),1,0))))-$M102)*$G102)</f>
        <v/>
      </c>
      <c r="X102" s="21" t="str">
        <f aca="false">IF(OR(K102&lt;&gt;"OK",NOT(ISNUMBER(Календарь!K$33))),"",MAX(0,IF(MIN(Календарь!K$33,$L102)&lt;$E102,0,IF($F102="Разово",1,IF($F102="Еженедельно",INT((MIN(Календарь!K$33,$L102)-$E102)/7)+1,(YEAR(MIN(Календарь!K$33,$L102))-YEAR($E102))*12+MONTH(MIN(Календарь!K$33,$L102))-MONTH($E102)+1-IF(DAY(MIN(Календарь!K$33,$L102))&lt;MIN(DAY($E102),DAY(EOMONTH(MIN(Календарь!K$33,$L102),0))),1,0))))-$M102)*$G102)</f>
        <v/>
      </c>
      <c r="Y102" s="21" t="str">
        <f aca="false">IF(OR(K102&lt;&gt;"OK",NOT(ISNUMBER(Календарь!L$33))),"",MAX(0,IF(MIN(Календарь!L$33,$L102)&lt;$E102,0,IF($F102="Разово",1,IF($F102="Еженедельно",INT((MIN(Календарь!L$33,$L102)-$E102)/7)+1,(YEAR(MIN(Календарь!L$33,$L102))-YEAR($E102))*12+MONTH(MIN(Календарь!L$33,$L102))-MONTH($E102)+1-IF(DAY(MIN(Календарь!L$33,$L102))&lt;MIN(DAY($E102),DAY(EOMONTH(MIN(Календарь!L$33,$L102),0))),1,0))))-$M102)*$G102)</f>
        <v/>
      </c>
      <c r="Z102" s="21" t="str">
        <f aca="false">IF(OR(K102&lt;&gt;"OK",NOT(ISNUMBER(Календарь!M$33))),"",MAX(0,IF(MIN(Календарь!M$33,$L102)&lt;$E102,0,IF($F102="Разово",1,IF($F102="Еженедельно",INT((MIN(Календарь!M$33,$L102)-$E102)/7)+1,(YEAR(MIN(Календарь!M$33,$L102))-YEAR($E102))*12+MONTH(MIN(Календарь!M$33,$L102))-MONTH($E102)+1-IF(DAY(MIN(Календарь!M$33,$L102))&lt;MIN(DAY($E102),DAY(EOMONTH(MIN(Календарь!M$33,$L102),0))),1,0))))-$M102)*$G102)</f>
        <v/>
      </c>
      <c r="AA102" s="21" t="str">
        <f aca="false">IF(OR(K102&lt;&gt;"OK",NOT(ISNUMBER(Календарь!N$33))),"",MAX(0,IF(MIN(Календарь!N$33,$L102)&lt;$E102,0,IF($F102="Разово",1,IF($F102="Еженедельно",INT((MIN(Календарь!N$33,$L102)-$E102)/7)+1,(YEAR(MIN(Календарь!N$33,$L102))-YEAR($E102))*12+MONTH(MIN(Календарь!N$33,$L102))-MONTH($E102)+1-IF(DAY(MIN(Календарь!N$33,$L102))&lt;MIN(DAY($E102),DAY(EOMONTH(MIN(Календарь!N$33,$L102),0))),1,0))))-$M102)*$G102)</f>
        <v/>
      </c>
    </row>
    <row r="103" customFormat="false" ht="22" hidden="false" customHeight="true" outlineLevel="0" collapsed="false">
      <c r="A103" s="6"/>
      <c r="B103" s="6"/>
      <c r="C103" s="6"/>
      <c r="D103" s="6"/>
      <c r="E103" s="5"/>
      <c r="F103" s="6"/>
      <c r="G103" s="7"/>
      <c r="H103" s="5"/>
      <c r="I103" s="6"/>
      <c r="J103" s="1"/>
      <c r="K103" s="19" t="str">
        <f aca="false">IF(COUNTA(A103:I103)=0,"",IF(OR(A103="",B103="",C103="",AND(D103&lt;&gt;"Приход",D103&lt;&gt;"Расход"),NOT(ISNUMBER(E103)),NOT(ISNUMBER(G103)),AND(F103&lt;&gt;"Разово",F103&lt;&gt;"Еженедельно",F103&lt;&gt;"Ежемесячно")),"Ошибка: поля или тип",IF(OR(E103&lt;&gt;INT(E103),E103&lt;36526,E103&gt;109574,G103&lt;0),"Ошибка: дата или сумма",IF(AND(H103&lt;&gt;"",NOT(ISNUMBER(H103))),"Ошибка: последний срок",IF(AND(ISNUMBER(H103),OR(H103&lt;E103,H103&lt;&gt;INT(H103))),"Ошибка: последний срок",IF(COUNTIFS($A$12:$A$111,A103)&lt;&gt;1,"Ошибка: повтор ID","OK"))))))</f>
        <v/>
      </c>
      <c r="L103" s="20" t="str">
        <f aca="false">IF(K103="OK",IF(H103="",DATE(2199,12,31),H103),"")</f>
        <v/>
      </c>
      <c r="M103" s="19" t="str">
        <f aca="false">IF(AND(K103="OK",ISNUMBER(Календарь!$C$6)),IF(MIN(Календарь!$C$6-1,$L103)&lt;$E103,0,IF($F103="Разово",1,IF($F103="Еженедельно",INT((MIN(Календарь!$C$6-1,$L103)-$E103)/7)+1,(YEAR(MIN(Календарь!$C$6-1,$L103))-YEAR($E103))*12+MONTH(MIN(Календарь!$C$6-1,$L103))-MONTH($E103)+1-IF(DAY(MIN(Календарь!$C$6-1,$L103))&lt;MIN(DAY($E103),DAY(EOMONTH(MIN(Календарь!$C$6-1,$L103),0))),1,0)))),"")</f>
        <v/>
      </c>
      <c r="N103" s="21" t="str">
        <f aca="false">IF(OR(K103&lt;&gt;"OK",NOT(ISNUMBER(Календарь!$L$5))),"",MAX(0,IF(MIN(Календарь!$L$5,$L103)&lt;$E103,0,IF($F103="Разово",1,IF($F103="Еженедельно",INT((MIN(Календарь!$L$5,$L103)-$E103)/7)+1,(YEAR(MIN(Календарь!$L$5,$L103))-YEAR($E103))*12+MONTH(MIN(Календарь!$L$5,$L103))-MONTH($E103)+1-IF(DAY(MIN(Календарь!$L$5,$L103))&lt;MIN(DAY($E103),DAY(EOMONTH(MIN(Календарь!$L$5,$L103),0))),1,0))))-$M103)*$G103)</f>
        <v/>
      </c>
      <c r="O103" s="21" t="str">
        <f aca="false">IF(OR(K103&lt;&gt;"OK",NOT(ISNUMBER(Календарь!$C$32-1))),"",MAX(0,IF(MIN(Календарь!$C$32-1,$L103)&lt;$E103,0,IF($F103="Разово",1,IF($F103="Еженедельно",INT((MIN(Календарь!$C$32-1,$L103)-$E103)/7)+1,(YEAR(MIN(Календарь!$C$32-1,$L103))-YEAR($E103))*12+MONTH(MIN(Календарь!$C$32-1,$L103))-MONTH($E103)+1-IF(DAY(MIN(Календарь!$C$32-1,$L103))&lt;MIN(DAY($E103),DAY(EOMONTH(MIN(Календарь!$C$32-1,$L103),0))),1,0))))-$M103)*$G103)</f>
        <v/>
      </c>
      <c r="P103" s="21" t="str">
        <f aca="false">IF(OR(K103&lt;&gt;"OK",NOT(ISNUMBER(Календарь!C$33))),"",MAX(0,IF(MIN(Календарь!C$33,$L103)&lt;$E103,0,IF($F103="Разово",1,IF($F103="Еженедельно",INT((MIN(Календарь!C$33,$L103)-$E103)/7)+1,(YEAR(MIN(Календарь!C$33,$L103))-YEAR($E103))*12+MONTH(MIN(Календарь!C$33,$L103))-MONTH($E103)+1-IF(DAY(MIN(Календарь!C$33,$L103))&lt;MIN(DAY($E103),DAY(EOMONTH(MIN(Календарь!C$33,$L103),0))),1,0))))-$M103)*$G103)</f>
        <v/>
      </c>
      <c r="Q103" s="21" t="str">
        <f aca="false">IF(OR(K103&lt;&gt;"OK",NOT(ISNUMBER(Календарь!D$33))),"",MAX(0,IF(MIN(Календарь!D$33,$L103)&lt;$E103,0,IF($F103="Разово",1,IF($F103="Еженедельно",INT((MIN(Календарь!D$33,$L103)-$E103)/7)+1,(YEAR(MIN(Календарь!D$33,$L103))-YEAR($E103))*12+MONTH(MIN(Календарь!D$33,$L103))-MONTH($E103)+1-IF(DAY(MIN(Календарь!D$33,$L103))&lt;MIN(DAY($E103),DAY(EOMONTH(MIN(Календарь!D$33,$L103),0))),1,0))))-$M103)*$G103)</f>
        <v/>
      </c>
      <c r="R103" s="21" t="str">
        <f aca="false">IF(OR(K103&lt;&gt;"OK",NOT(ISNUMBER(Календарь!E$33))),"",MAX(0,IF(MIN(Календарь!E$33,$L103)&lt;$E103,0,IF($F103="Разово",1,IF($F103="Еженедельно",INT((MIN(Календарь!E$33,$L103)-$E103)/7)+1,(YEAR(MIN(Календарь!E$33,$L103))-YEAR($E103))*12+MONTH(MIN(Календарь!E$33,$L103))-MONTH($E103)+1-IF(DAY(MIN(Календарь!E$33,$L103))&lt;MIN(DAY($E103),DAY(EOMONTH(MIN(Календарь!E$33,$L103),0))),1,0))))-$M103)*$G103)</f>
        <v/>
      </c>
      <c r="S103" s="21" t="str">
        <f aca="false">IF(OR(K103&lt;&gt;"OK",NOT(ISNUMBER(Календарь!F$33))),"",MAX(0,IF(MIN(Календарь!F$33,$L103)&lt;$E103,0,IF($F103="Разово",1,IF($F103="Еженедельно",INT((MIN(Календарь!F$33,$L103)-$E103)/7)+1,(YEAR(MIN(Календарь!F$33,$L103))-YEAR($E103))*12+MONTH(MIN(Календарь!F$33,$L103))-MONTH($E103)+1-IF(DAY(MIN(Календарь!F$33,$L103))&lt;MIN(DAY($E103),DAY(EOMONTH(MIN(Календарь!F$33,$L103),0))),1,0))))-$M103)*$G103)</f>
        <v/>
      </c>
      <c r="T103" s="21" t="str">
        <f aca="false">IF(OR(K103&lt;&gt;"OK",NOT(ISNUMBER(Календарь!G$33))),"",MAX(0,IF(MIN(Календарь!G$33,$L103)&lt;$E103,0,IF($F103="Разово",1,IF($F103="Еженедельно",INT((MIN(Календарь!G$33,$L103)-$E103)/7)+1,(YEAR(MIN(Календарь!G$33,$L103))-YEAR($E103))*12+MONTH(MIN(Календарь!G$33,$L103))-MONTH($E103)+1-IF(DAY(MIN(Календарь!G$33,$L103))&lt;MIN(DAY($E103),DAY(EOMONTH(MIN(Календарь!G$33,$L103),0))),1,0))))-$M103)*$G103)</f>
        <v/>
      </c>
      <c r="U103" s="21" t="str">
        <f aca="false">IF(OR(K103&lt;&gt;"OK",NOT(ISNUMBER(Календарь!H$33))),"",MAX(0,IF(MIN(Календарь!H$33,$L103)&lt;$E103,0,IF($F103="Разово",1,IF($F103="Еженедельно",INT((MIN(Календарь!H$33,$L103)-$E103)/7)+1,(YEAR(MIN(Календарь!H$33,$L103))-YEAR($E103))*12+MONTH(MIN(Календарь!H$33,$L103))-MONTH($E103)+1-IF(DAY(MIN(Календарь!H$33,$L103))&lt;MIN(DAY($E103),DAY(EOMONTH(MIN(Календарь!H$33,$L103),0))),1,0))))-$M103)*$G103)</f>
        <v/>
      </c>
      <c r="V103" s="21" t="str">
        <f aca="false">IF(OR(K103&lt;&gt;"OK",NOT(ISNUMBER(Календарь!I$33))),"",MAX(0,IF(MIN(Календарь!I$33,$L103)&lt;$E103,0,IF($F103="Разово",1,IF($F103="Еженедельно",INT((MIN(Календарь!I$33,$L103)-$E103)/7)+1,(YEAR(MIN(Календарь!I$33,$L103))-YEAR($E103))*12+MONTH(MIN(Календарь!I$33,$L103))-MONTH($E103)+1-IF(DAY(MIN(Календарь!I$33,$L103))&lt;MIN(DAY($E103),DAY(EOMONTH(MIN(Календарь!I$33,$L103),0))),1,0))))-$M103)*$G103)</f>
        <v/>
      </c>
      <c r="W103" s="21" t="str">
        <f aca="false">IF(OR(K103&lt;&gt;"OK",NOT(ISNUMBER(Календарь!J$33))),"",MAX(0,IF(MIN(Календарь!J$33,$L103)&lt;$E103,0,IF($F103="Разово",1,IF($F103="Еженедельно",INT((MIN(Календарь!J$33,$L103)-$E103)/7)+1,(YEAR(MIN(Календарь!J$33,$L103))-YEAR($E103))*12+MONTH(MIN(Календарь!J$33,$L103))-MONTH($E103)+1-IF(DAY(MIN(Календарь!J$33,$L103))&lt;MIN(DAY($E103),DAY(EOMONTH(MIN(Календарь!J$33,$L103),0))),1,0))))-$M103)*$G103)</f>
        <v/>
      </c>
      <c r="X103" s="21" t="str">
        <f aca="false">IF(OR(K103&lt;&gt;"OK",NOT(ISNUMBER(Календарь!K$33))),"",MAX(0,IF(MIN(Календарь!K$33,$L103)&lt;$E103,0,IF($F103="Разово",1,IF($F103="Еженедельно",INT((MIN(Календарь!K$33,$L103)-$E103)/7)+1,(YEAR(MIN(Календарь!K$33,$L103))-YEAR($E103))*12+MONTH(MIN(Календарь!K$33,$L103))-MONTH($E103)+1-IF(DAY(MIN(Календарь!K$33,$L103))&lt;MIN(DAY($E103),DAY(EOMONTH(MIN(Календарь!K$33,$L103),0))),1,0))))-$M103)*$G103)</f>
        <v/>
      </c>
      <c r="Y103" s="21" t="str">
        <f aca="false">IF(OR(K103&lt;&gt;"OK",NOT(ISNUMBER(Календарь!L$33))),"",MAX(0,IF(MIN(Календарь!L$33,$L103)&lt;$E103,0,IF($F103="Разово",1,IF($F103="Еженедельно",INT((MIN(Календарь!L$33,$L103)-$E103)/7)+1,(YEAR(MIN(Календарь!L$33,$L103))-YEAR($E103))*12+MONTH(MIN(Календарь!L$33,$L103))-MONTH($E103)+1-IF(DAY(MIN(Календарь!L$33,$L103))&lt;MIN(DAY($E103),DAY(EOMONTH(MIN(Календарь!L$33,$L103),0))),1,0))))-$M103)*$G103)</f>
        <v/>
      </c>
      <c r="Z103" s="21" t="str">
        <f aca="false">IF(OR(K103&lt;&gt;"OK",NOT(ISNUMBER(Календарь!M$33))),"",MAX(0,IF(MIN(Календарь!M$33,$L103)&lt;$E103,0,IF($F103="Разово",1,IF($F103="Еженедельно",INT((MIN(Календарь!M$33,$L103)-$E103)/7)+1,(YEAR(MIN(Календарь!M$33,$L103))-YEAR($E103))*12+MONTH(MIN(Календарь!M$33,$L103))-MONTH($E103)+1-IF(DAY(MIN(Календарь!M$33,$L103))&lt;MIN(DAY($E103),DAY(EOMONTH(MIN(Календарь!M$33,$L103),0))),1,0))))-$M103)*$G103)</f>
        <v/>
      </c>
      <c r="AA103" s="21" t="str">
        <f aca="false">IF(OR(K103&lt;&gt;"OK",NOT(ISNUMBER(Календарь!N$33))),"",MAX(0,IF(MIN(Календарь!N$33,$L103)&lt;$E103,0,IF($F103="Разово",1,IF($F103="Еженедельно",INT((MIN(Календарь!N$33,$L103)-$E103)/7)+1,(YEAR(MIN(Календарь!N$33,$L103))-YEAR($E103))*12+MONTH(MIN(Календарь!N$33,$L103))-MONTH($E103)+1-IF(DAY(MIN(Календарь!N$33,$L103))&lt;MIN(DAY($E103),DAY(EOMONTH(MIN(Календарь!N$33,$L103),0))),1,0))))-$M103)*$G103)</f>
        <v/>
      </c>
    </row>
    <row r="104" customFormat="false" ht="22" hidden="false" customHeight="true" outlineLevel="0" collapsed="false">
      <c r="A104" s="6"/>
      <c r="B104" s="6"/>
      <c r="C104" s="6"/>
      <c r="D104" s="6"/>
      <c r="E104" s="5"/>
      <c r="F104" s="6"/>
      <c r="G104" s="7"/>
      <c r="H104" s="5"/>
      <c r="I104" s="6"/>
      <c r="J104" s="1"/>
      <c r="K104" s="19" t="str">
        <f aca="false">IF(COUNTA(A104:I104)=0,"",IF(OR(A104="",B104="",C104="",AND(D104&lt;&gt;"Приход",D104&lt;&gt;"Расход"),NOT(ISNUMBER(E104)),NOT(ISNUMBER(G104)),AND(F104&lt;&gt;"Разово",F104&lt;&gt;"Еженедельно",F104&lt;&gt;"Ежемесячно")),"Ошибка: поля или тип",IF(OR(E104&lt;&gt;INT(E104),E104&lt;36526,E104&gt;109574,G104&lt;0),"Ошибка: дата или сумма",IF(AND(H104&lt;&gt;"",NOT(ISNUMBER(H104))),"Ошибка: последний срок",IF(AND(ISNUMBER(H104),OR(H104&lt;E104,H104&lt;&gt;INT(H104))),"Ошибка: последний срок",IF(COUNTIFS($A$12:$A$111,A104)&lt;&gt;1,"Ошибка: повтор ID","OK"))))))</f>
        <v/>
      </c>
      <c r="L104" s="20" t="str">
        <f aca="false">IF(K104="OK",IF(H104="",DATE(2199,12,31),H104),"")</f>
        <v/>
      </c>
      <c r="M104" s="19" t="str">
        <f aca="false">IF(AND(K104="OK",ISNUMBER(Календарь!$C$6)),IF(MIN(Календарь!$C$6-1,$L104)&lt;$E104,0,IF($F104="Разово",1,IF($F104="Еженедельно",INT((MIN(Календарь!$C$6-1,$L104)-$E104)/7)+1,(YEAR(MIN(Календарь!$C$6-1,$L104))-YEAR($E104))*12+MONTH(MIN(Календарь!$C$6-1,$L104))-MONTH($E104)+1-IF(DAY(MIN(Календарь!$C$6-1,$L104))&lt;MIN(DAY($E104),DAY(EOMONTH(MIN(Календарь!$C$6-1,$L104),0))),1,0)))),"")</f>
        <v/>
      </c>
      <c r="N104" s="21" t="str">
        <f aca="false">IF(OR(K104&lt;&gt;"OK",NOT(ISNUMBER(Календарь!$L$5))),"",MAX(0,IF(MIN(Календарь!$L$5,$L104)&lt;$E104,0,IF($F104="Разово",1,IF($F104="Еженедельно",INT((MIN(Календарь!$L$5,$L104)-$E104)/7)+1,(YEAR(MIN(Календарь!$L$5,$L104))-YEAR($E104))*12+MONTH(MIN(Календарь!$L$5,$L104))-MONTH($E104)+1-IF(DAY(MIN(Календарь!$L$5,$L104))&lt;MIN(DAY($E104),DAY(EOMONTH(MIN(Календарь!$L$5,$L104),0))),1,0))))-$M104)*$G104)</f>
        <v/>
      </c>
      <c r="O104" s="21" t="str">
        <f aca="false">IF(OR(K104&lt;&gt;"OK",NOT(ISNUMBER(Календарь!$C$32-1))),"",MAX(0,IF(MIN(Календарь!$C$32-1,$L104)&lt;$E104,0,IF($F104="Разово",1,IF($F104="Еженедельно",INT((MIN(Календарь!$C$32-1,$L104)-$E104)/7)+1,(YEAR(MIN(Календарь!$C$32-1,$L104))-YEAR($E104))*12+MONTH(MIN(Календарь!$C$32-1,$L104))-MONTH($E104)+1-IF(DAY(MIN(Календарь!$C$32-1,$L104))&lt;MIN(DAY($E104),DAY(EOMONTH(MIN(Календарь!$C$32-1,$L104),0))),1,0))))-$M104)*$G104)</f>
        <v/>
      </c>
      <c r="P104" s="21" t="str">
        <f aca="false">IF(OR(K104&lt;&gt;"OK",NOT(ISNUMBER(Календарь!C$33))),"",MAX(0,IF(MIN(Календарь!C$33,$L104)&lt;$E104,0,IF($F104="Разово",1,IF($F104="Еженедельно",INT((MIN(Календарь!C$33,$L104)-$E104)/7)+1,(YEAR(MIN(Календарь!C$33,$L104))-YEAR($E104))*12+MONTH(MIN(Календарь!C$33,$L104))-MONTH($E104)+1-IF(DAY(MIN(Календарь!C$33,$L104))&lt;MIN(DAY($E104),DAY(EOMONTH(MIN(Календарь!C$33,$L104),0))),1,0))))-$M104)*$G104)</f>
        <v/>
      </c>
      <c r="Q104" s="21" t="str">
        <f aca="false">IF(OR(K104&lt;&gt;"OK",NOT(ISNUMBER(Календарь!D$33))),"",MAX(0,IF(MIN(Календарь!D$33,$L104)&lt;$E104,0,IF($F104="Разово",1,IF($F104="Еженедельно",INT((MIN(Календарь!D$33,$L104)-$E104)/7)+1,(YEAR(MIN(Календарь!D$33,$L104))-YEAR($E104))*12+MONTH(MIN(Календарь!D$33,$L104))-MONTH($E104)+1-IF(DAY(MIN(Календарь!D$33,$L104))&lt;MIN(DAY($E104),DAY(EOMONTH(MIN(Календарь!D$33,$L104),0))),1,0))))-$M104)*$G104)</f>
        <v/>
      </c>
      <c r="R104" s="21" t="str">
        <f aca="false">IF(OR(K104&lt;&gt;"OK",NOT(ISNUMBER(Календарь!E$33))),"",MAX(0,IF(MIN(Календарь!E$33,$L104)&lt;$E104,0,IF($F104="Разово",1,IF($F104="Еженедельно",INT((MIN(Календарь!E$33,$L104)-$E104)/7)+1,(YEAR(MIN(Календарь!E$33,$L104))-YEAR($E104))*12+MONTH(MIN(Календарь!E$33,$L104))-MONTH($E104)+1-IF(DAY(MIN(Календарь!E$33,$L104))&lt;MIN(DAY($E104),DAY(EOMONTH(MIN(Календарь!E$33,$L104),0))),1,0))))-$M104)*$G104)</f>
        <v/>
      </c>
      <c r="S104" s="21" t="str">
        <f aca="false">IF(OR(K104&lt;&gt;"OK",NOT(ISNUMBER(Календарь!F$33))),"",MAX(0,IF(MIN(Календарь!F$33,$L104)&lt;$E104,0,IF($F104="Разово",1,IF($F104="Еженедельно",INT((MIN(Календарь!F$33,$L104)-$E104)/7)+1,(YEAR(MIN(Календарь!F$33,$L104))-YEAR($E104))*12+MONTH(MIN(Календарь!F$33,$L104))-MONTH($E104)+1-IF(DAY(MIN(Календарь!F$33,$L104))&lt;MIN(DAY($E104),DAY(EOMONTH(MIN(Календарь!F$33,$L104),0))),1,0))))-$M104)*$G104)</f>
        <v/>
      </c>
      <c r="T104" s="21" t="str">
        <f aca="false">IF(OR(K104&lt;&gt;"OK",NOT(ISNUMBER(Календарь!G$33))),"",MAX(0,IF(MIN(Календарь!G$33,$L104)&lt;$E104,0,IF($F104="Разово",1,IF($F104="Еженедельно",INT((MIN(Календарь!G$33,$L104)-$E104)/7)+1,(YEAR(MIN(Календарь!G$33,$L104))-YEAR($E104))*12+MONTH(MIN(Календарь!G$33,$L104))-MONTH($E104)+1-IF(DAY(MIN(Календарь!G$33,$L104))&lt;MIN(DAY($E104),DAY(EOMONTH(MIN(Календарь!G$33,$L104),0))),1,0))))-$M104)*$G104)</f>
        <v/>
      </c>
      <c r="U104" s="21" t="str">
        <f aca="false">IF(OR(K104&lt;&gt;"OK",NOT(ISNUMBER(Календарь!H$33))),"",MAX(0,IF(MIN(Календарь!H$33,$L104)&lt;$E104,0,IF($F104="Разово",1,IF($F104="Еженедельно",INT((MIN(Календарь!H$33,$L104)-$E104)/7)+1,(YEAR(MIN(Календарь!H$33,$L104))-YEAR($E104))*12+MONTH(MIN(Календарь!H$33,$L104))-MONTH($E104)+1-IF(DAY(MIN(Календарь!H$33,$L104))&lt;MIN(DAY($E104),DAY(EOMONTH(MIN(Календарь!H$33,$L104),0))),1,0))))-$M104)*$G104)</f>
        <v/>
      </c>
      <c r="V104" s="21" t="str">
        <f aca="false">IF(OR(K104&lt;&gt;"OK",NOT(ISNUMBER(Календарь!I$33))),"",MAX(0,IF(MIN(Календарь!I$33,$L104)&lt;$E104,0,IF($F104="Разово",1,IF($F104="Еженедельно",INT((MIN(Календарь!I$33,$L104)-$E104)/7)+1,(YEAR(MIN(Календарь!I$33,$L104))-YEAR($E104))*12+MONTH(MIN(Календарь!I$33,$L104))-MONTH($E104)+1-IF(DAY(MIN(Календарь!I$33,$L104))&lt;MIN(DAY($E104),DAY(EOMONTH(MIN(Календарь!I$33,$L104),0))),1,0))))-$M104)*$G104)</f>
        <v/>
      </c>
      <c r="W104" s="21" t="str">
        <f aca="false">IF(OR(K104&lt;&gt;"OK",NOT(ISNUMBER(Календарь!J$33))),"",MAX(0,IF(MIN(Календарь!J$33,$L104)&lt;$E104,0,IF($F104="Разово",1,IF($F104="Еженедельно",INT((MIN(Календарь!J$33,$L104)-$E104)/7)+1,(YEAR(MIN(Календарь!J$33,$L104))-YEAR($E104))*12+MONTH(MIN(Календарь!J$33,$L104))-MONTH($E104)+1-IF(DAY(MIN(Календарь!J$33,$L104))&lt;MIN(DAY($E104),DAY(EOMONTH(MIN(Календарь!J$33,$L104),0))),1,0))))-$M104)*$G104)</f>
        <v/>
      </c>
      <c r="X104" s="21" t="str">
        <f aca="false">IF(OR(K104&lt;&gt;"OK",NOT(ISNUMBER(Календарь!K$33))),"",MAX(0,IF(MIN(Календарь!K$33,$L104)&lt;$E104,0,IF($F104="Разово",1,IF($F104="Еженедельно",INT((MIN(Календарь!K$33,$L104)-$E104)/7)+1,(YEAR(MIN(Календарь!K$33,$L104))-YEAR($E104))*12+MONTH(MIN(Календарь!K$33,$L104))-MONTH($E104)+1-IF(DAY(MIN(Календарь!K$33,$L104))&lt;MIN(DAY($E104),DAY(EOMONTH(MIN(Календарь!K$33,$L104),0))),1,0))))-$M104)*$G104)</f>
        <v/>
      </c>
      <c r="Y104" s="21" t="str">
        <f aca="false">IF(OR(K104&lt;&gt;"OK",NOT(ISNUMBER(Календарь!L$33))),"",MAX(0,IF(MIN(Календарь!L$33,$L104)&lt;$E104,0,IF($F104="Разово",1,IF($F104="Еженедельно",INT((MIN(Календарь!L$33,$L104)-$E104)/7)+1,(YEAR(MIN(Календарь!L$33,$L104))-YEAR($E104))*12+MONTH(MIN(Календарь!L$33,$L104))-MONTH($E104)+1-IF(DAY(MIN(Календарь!L$33,$L104))&lt;MIN(DAY($E104),DAY(EOMONTH(MIN(Календарь!L$33,$L104),0))),1,0))))-$M104)*$G104)</f>
        <v/>
      </c>
      <c r="Z104" s="21" t="str">
        <f aca="false">IF(OR(K104&lt;&gt;"OK",NOT(ISNUMBER(Календарь!M$33))),"",MAX(0,IF(MIN(Календарь!M$33,$L104)&lt;$E104,0,IF($F104="Разово",1,IF($F104="Еженедельно",INT((MIN(Календарь!M$33,$L104)-$E104)/7)+1,(YEAR(MIN(Календарь!M$33,$L104))-YEAR($E104))*12+MONTH(MIN(Календарь!M$33,$L104))-MONTH($E104)+1-IF(DAY(MIN(Календарь!M$33,$L104))&lt;MIN(DAY($E104),DAY(EOMONTH(MIN(Календарь!M$33,$L104),0))),1,0))))-$M104)*$G104)</f>
        <v/>
      </c>
      <c r="AA104" s="21" t="str">
        <f aca="false">IF(OR(K104&lt;&gt;"OK",NOT(ISNUMBER(Календарь!N$33))),"",MAX(0,IF(MIN(Календарь!N$33,$L104)&lt;$E104,0,IF($F104="Разово",1,IF($F104="Еженедельно",INT((MIN(Календарь!N$33,$L104)-$E104)/7)+1,(YEAR(MIN(Календарь!N$33,$L104))-YEAR($E104))*12+MONTH(MIN(Календарь!N$33,$L104))-MONTH($E104)+1-IF(DAY(MIN(Календарь!N$33,$L104))&lt;MIN(DAY($E104),DAY(EOMONTH(MIN(Календарь!N$33,$L104),0))),1,0))))-$M104)*$G104)</f>
        <v/>
      </c>
    </row>
    <row r="105" customFormat="false" ht="22" hidden="false" customHeight="true" outlineLevel="0" collapsed="false">
      <c r="A105" s="6"/>
      <c r="B105" s="6"/>
      <c r="C105" s="6"/>
      <c r="D105" s="6"/>
      <c r="E105" s="5"/>
      <c r="F105" s="6"/>
      <c r="G105" s="7"/>
      <c r="H105" s="5"/>
      <c r="I105" s="6"/>
      <c r="J105" s="1"/>
      <c r="K105" s="19" t="str">
        <f aca="false">IF(COUNTA(A105:I105)=0,"",IF(OR(A105="",B105="",C105="",AND(D105&lt;&gt;"Приход",D105&lt;&gt;"Расход"),NOT(ISNUMBER(E105)),NOT(ISNUMBER(G105)),AND(F105&lt;&gt;"Разово",F105&lt;&gt;"Еженедельно",F105&lt;&gt;"Ежемесячно")),"Ошибка: поля или тип",IF(OR(E105&lt;&gt;INT(E105),E105&lt;36526,E105&gt;109574,G105&lt;0),"Ошибка: дата или сумма",IF(AND(H105&lt;&gt;"",NOT(ISNUMBER(H105))),"Ошибка: последний срок",IF(AND(ISNUMBER(H105),OR(H105&lt;E105,H105&lt;&gt;INT(H105))),"Ошибка: последний срок",IF(COUNTIFS($A$12:$A$111,A105)&lt;&gt;1,"Ошибка: повтор ID","OK"))))))</f>
        <v/>
      </c>
      <c r="L105" s="20" t="str">
        <f aca="false">IF(K105="OK",IF(H105="",DATE(2199,12,31),H105),"")</f>
        <v/>
      </c>
      <c r="M105" s="19" t="str">
        <f aca="false">IF(AND(K105="OK",ISNUMBER(Календарь!$C$6)),IF(MIN(Календарь!$C$6-1,$L105)&lt;$E105,0,IF($F105="Разово",1,IF($F105="Еженедельно",INT((MIN(Календарь!$C$6-1,$L105)-$E105)/7)+1,(YEAR(MIN(Календарь!$C$6-1,$L105))-YEAR($E105))*12+MONTH(MIN(Календарь!$C$6-1,$L105))-MONTH($E105)+1-IF(DAY(MIN(Календарь!$C$6-1,$L105))&lt;MIN(DAY($E105),DAY(EOMONTH(MIN(Календарь!$C$6-1,$L105),0))),1,0)))),"")</f>
        <v/>
      </c>
      <c r="N105" s="21" t="str">
        <f aca="false">IF(OR(K105&lt;&gt;"OK",NOT(ISNUMBER(Календарь!$L$5))),"",MAX(0,IF(MIN(Календарь!$L$5,$L105)&lt;$E105,0,IF($F105="Разово",1,IF($F105="Еженедельно",INT((MIN(Календарь!$L$5,$L105)-$E105)/7)+1,(YEAR(MIN(Календарь!$L$5,$L105))-YEAR($E105))*12+MONTH(MIN(Календарь!$L$5,$L105))-MONTH($E105)+1-IF(DAY(MIN(Календарь!$L$5,$L105))&lt;MIN(DAY($E105),DAY(EOMONTH(MIN(Календарь!$L$5,$L105),0))),1,0))))-$M105)*$G105)</f>
        <v/>
      </c>
      <c r="O105" s="21" t="str">
        <f aca="false">IF(OR(K105&lt;&gt;"OK",NOT(ISNUMBER(Календарь!$C$32-1))),"",MAX(0,IF(MIN(Календарь!$C$32-1,$L105)&lt;$E105,0,IF($F105="Разово",1,IF($F105="Еженедельно",INT((MIN(Календарь!$C$32-1,$L105)-$E105)/7)+1,(YEAR(MIN(Календарь!$C$32-1,$L105))-YEAR($E105))*12+MONTH(MIN(Календарь!$C$32-1,$L105))-MONTH($E105)+1-IF(DAY(MIN(Календарь!$C$32-1,$L105))&lt;MIN(DAY($E105),DAY(EOMONTH(MIN(Календарь!$C$32-1,$L105),0))),1,0))))-$M105)*$G105)</f>
        <v/>
      </c>
      <c r="P105" s="21" t="str">
        <f aca="false">IF(OR(K105&lt;&gt;"OK",NOT(ISNUMBER(Календарь!C$33))),"",MAX(0,IF(MIN(Календарь!C$33,$L105)&lt;$E105,0,IF($F105="Разово",1,IF($F105="Еженедельно",INT((MIN(Календарь!C$33,$L105)-$E105)/7)+1,(YEAR(MIN(Календарь!C$33,$L105))-YEAR($E105))*12+MONTH(MIN(Календарь!C$33,$L105))-MONTH($E105)+1-IF(DAY(MIN(Календарь!C$33,$L105))&lt;MIN(DAY($E105),DAY(EOMONTH(MIN(Календарь!C$33,$L105),0))),1,0))))-$M105)*$G105)</f>
        <v/>
      </c>
      <c r="Q105" s="21" t="str">
        <f aca="false">IF(OR(K105&lt;&gt;"OK",NOT(ISNUMBER(Календарь!D$33))),"",MAX(0,IF(MIN(Календарь!D$33,$L105)&lt;$E105,0,IF($F105="Разово",1,IF($F105="Еженедельно",INT((MIN(Календарь!D$33,$L105)-$E105)/7)+1,(YEAR(MIN(Календарь!D$33,$L105))-YEAR($E105))*12+MONTH(MIN(Календарь!D$33,$L105))-MONTH($E105)+1-IF(DAY(MIN(Календарь!D$33,$L105))&lt;MIN(DAY($E105),DAY(EOMONTH(MIN(Календарь!D$33,$L105),0))),1,0))))-$M105)*$G105)</f>
        <v/>
      </c>
      <c r="R105" s="21" t="str">
        <f aca="false">IF(OR(K105&lt;&gt;"OK",NOT(ISNUMBER(Календарь!E$33))),"",MAX(0,IF(MIN(Календарь!E$33,$L105)&lt;$E105,0,IF($F105="Разово",1,IF($F105="Еженедельно",INT((MIN(Календарь!E$33,$L105)-$E105)/7)+1,(YEAR(MIN(Календарь!E$33,$L105))-YEAR($E105))*12+MONTH(MIN(Календарь!E$33,$L105))-MONTH($E105)+1-IF(DAY(MIN(Календарь!E$33,$L105))&lt;MIN(DAY($E105),DAY(EOMONTH(MIN(Календарь!E$33,$L105),0))),1,0))))-$M105)*$G105)</f>
        <v/>
      </c>
      <c r="S105" s="21" t="str">
        <f aca="false">IF(OR(K105&lt;&gt;"OK",NOT(ISNUMBER(Календарь!F$33))),"",MAX(0,IF(MIN(Календарь!F$33,$L105)&lt;$E105,0,IF($F105="Разово",1,IF($F105="Еженедельно",INT((MIN(Календарь!F$33,$L105)-$E105)/7)+1,(YEAR(MIN(Календарь!F$33,$L105))-YEAR($E105))*12+MONTH(MIN(Календарь!F$33,$L105))-MONTH($E105)+1-IF(DAY(MIN(Календарь!F$33,$L105))&lt;MIN(DAY($E105),DAY(EOMONTH(MIN(Календарь!F$33,$L105),0))),1,0))))-$M105)*$G105)</f>
        <v/>
      </c>
      <c r="T105" s="21" t="str">
        <f aca="false">IF(OR(K105&lt;&gt;"OK",NOT(ISNUMBER(Календарь!G$33))),"",MAX(0,IF(MIN(Календарь!G$33,$L105)&lt;$E105,0,IF($F105="Разово",1,IF($F105="Еженедельно",INT((MIN(Календарь!G$33,$L105)-$E105)/7)+1,(YEAR(MIN(Календарь!G$33,$L105))-YEAR($E105))*12+MONTH(MIN(Календарь!G$33,$L105))-MONTH($E105)+1-IF(DAY(MIN(Календарь!G$33,$L105))&lt;MIN(DAY($E105),DAY(EOMONTH(MIN(Календарь!G$33,$L105),0))),1,0))))-$M105)*$G105)</f>
        <v/>
      </c>
      <c r="U105" s="21" t="str">
        <f aca="false">IF(OR(K105&lt;&gt;"OK",NOT(ISNUMBER(Календарь!H$33))),"",MAX(0,IF(MIN(Календарь!H$33,$L105)&lt;$E105,0,IF($F105="Разово",1,IF($F105="Еженедельно",INT((MIN(Календарь!H$33,$L105)-$E105)/7)+1,(YEAR(MIN(Календарь!H$33,$L105))-YEAR($E105))*12+MONTH(MIN(Календарь!H$33,$L105))-MONTH($E105)+1-IF(DAY(MIN(Календарь!H$33,$L105))&lt;MIN(DAY($E105),DAY(EOMONTH(MIN(Календарь!H$33,$L105),0))),1,0))))-$M105)*$G105)</f>
        <v/>
      </c>
      <c r="V105" s="21" t="str">
        <f aca="false">IF(OR(K105&lt;&gt;"OK",NOT(ISNUMBER(Календарь!I$33))),"",MAX(0,IF(MIN(Календарь!I$33,$L105)&lt;$E105,0,IF($F105="Разово",1,IF($F105="Еженедельно",INT((MIN(Календарь!I$33,$L105)-$E105)/7)+1,(YEAR(MIN(Календарь!I$33,$L105))-YEAR($E105))*12+MONTH(MIN(Календарь!I$33,$L105))-MONTH($E105)+1-IF(DAY(MIN(Календарь!I$33,$L105))&lt;MIN(DAY($E105),DAY(EOMONTH(MIN(Календарь!I$33,$L105),0))),1,0))))-$M105)*$G105)</f>
        <v/>
      </c>
      <c r="W105" s="21" t="str">
        <f aca="false">IF(OR(K105&lt;&gt;"OK",NOT(ISNUMBER(Календарь!J$33))),"",MAX(0,IF(MIN(Календарь!J$33,$L105)&lt;$E105,0,IF($F105="Разово",1,IF($F105="Еженедельно",INT((MIN(Календарь!J$33,$L105)-$E105)/7)+1,(YEAR(MIN(Календарь!J$33,$L105))-YEAR($E105))*12+MONTH(MIN(Календарь!J$33,$L105))-MONTH($E105)+1-IF(DAY(MIN(Календарь!J$33,$L105))&lt;MIN(DAY($E105),DAY(EOMONTH(MIN(Календарь!J$33,$L105),0))),1,0))))-$M105)*$G105)</f>
        <v/>
      </c>
      <c r="X105" s="21" t="str">
        <f aca="false">IF(OR(K105&lt;&gt;"OK",NOT(ISNUMBER(Календарь!K$33))),"",MAX(0,IF(MIN(Календарь!K$33,$L105)&lt;$E105,0,IF($F105="Разово",1,IF($F105="Еженедельно",INT((MIN(Календарь!K$33,$L105)-$E105)/7)+1,(YEAR(MIN(Календарь!K$33,$L105))-YEAR($E105))*12+MONTH(MIN(Календарь!K$33,$L105))-MONTH($E105)+1-IF(DAY(MIN(Календарь!K$33,$L105))&lt;MIN(DAY($E105),DAY(EOMONTH(MIN(Календарь!K$33,$L105),0))),1,0))))-$M105)*$G105)</f>
        <v/>
      </c>
      <c r="Y105" s="21" t="str">
        <f aca="false">IF(OR(K105&lt;&gt;"OK",NOT(ISNUMBER(Календарь!L$33))),"",MAX(0,IF(MIN(Календарь!L$33,$L105)&lt;$E105,0,IF($F105="Разово",1,IF($F105="Еженедельно",INT((MIN(Календарь!L$33,$L105)-$E105)/7)+1,(YEAR(MIN(Календарь!L$33,$L105))-YEAR($E105))*12+MONTH(MIN(Календарь!L$33,$L105))-MONTH($E105)+1-IF(DAY(MIN(Календарь!L$33,$L105))&lt;MIN(DAY($E105),DAY(EOMONTH(MIN(Календарь!L$33,$L105),0))),1,0))))-$M105)*$G105)</f>
        <v/>
      </c>
      <c r="Z105" s="21" t="str">
        <f aca="false">IF(OR(K105&lt;&gt;"OK",NOT(ISNUMBER(Календарь!M$33))),"",MAX(0,IF(MIN(Календарь!M$33,$L105)&lt;$E105,0,IF($F105="Разово",1,IF($F105="Еженедельно",INT((MIN(Календарь!M$33,$L105)-$E105)/7)+1,(YEAR(MIN(Календарь!M$33,$L105))-YEAR($E105))*12+MONTH(MIN(Календарь!M$33,$L105))-MONTH($E105)+1-IF(DAY(MIN(Календарь!M$33,$L105))&lt;MIN(DAY($E105),DAY(EOMONTH(MIN(Календарь!M$33,$L105),0))),1,0))))-$M105)*$G105)</f>
        <v/>
      </c>
      <c r="AA105" s="21" t="str">
        <f aca="false">IF(OR(K105&lt;&gt;"OK",NOT(ISNUMBER(Календарь!N$33))),"",MAX(0,IF(MIN(Календарь!N$33,$L105)&lt;$E105,0,IF($F105="Разово",1,IF($F105="Еженедельно",INT((MIN(Календарь!N$33,$L105)-$E105)/7)+1,(YEAR(MIN(Календарь!N$33,$L105))-YEAR($E105))*12+MONTH(MIN(Календарь!N$33,$L105))-MONTH($E105)+1-IF(DAY(MIN(Календарь!N$33,$L105))&lt;MIN(DAY($E105),DAY(EOMONTH(MIN(Календарь!N$33,$L105),0))),1,0))))-$M105)*$G105)</f>
        <v/>
      </c>
    </row>
    <row r="106" customFormat="false" ht="22" hidden="false" customHeight="true" outlineLevel="0" collapsed="false">
      <c r="A106" s="6"/>
      <c r="B106" s="6"/>
      <c r="C106" s="6"/>
      <c r="D106" s="6"/>
      <c r="E106" s="5"/>
      <c r="F106" s="6"/>
      <c r="G106" s="7"/>
      <c r="H106" s="5"/>
      <c r="I106" s="6"/>
      <c r="J106" s="1"/>
      <c r="K106" s="19" t="str">
        <f aca="false">IF(COUNTA(A106:I106)=0,"",IF(OR(A106="",B106="",C106="",AND(D106&lt;&gt;"Приход",D106&lt;&gt;"Расход"),NOT(ISNUMBER(E106)),NOT(ISNUMBER(G106)),AND(F106&lt;&gt;"Разово",F106&lt;&gt;"Еженедельно",F106&lt;&gt;"Ежемесячно")),"Ошибка: поля или тип",IF(OR(E106&lt;&gt;INT(E106),E106&lt;36526,E106&gt;109574,G106&lt;0),"Ошибка: дата или сумма",IF(AND(H106&lt;&gt;"",NOT(ISNUMBER(H106))),"Ошибка: последний срок",IF(AND(ISNUMBER(H106),OR(H106&lt;E106,H106&lt;&gt;INT(H106))),"Ошибка: последний срок",IF(COUNTIFS($A$12:$A$111,A106)&lt;&gt;1,"Ошибка: повтор ID","OK"))))))</f>
        <v/>
      </c>
      <c r="L106" s="20" t="str">
        <f aca="false">IF(K106="OK",IF(H106="",DATE(2199,12,31),H106),"")</f>
        <v/>
      </c>
      <c r="M106" s="19" t="str">
        <f aca="false">IF(AND(K106="OK",ISNUMBER(Календарь!$C$6)),IF(MIN(Календарь!$C$6-1,$L106)&lt;$E106,0,IF($F106="Разово",1,IF($F106="Еженедельно",INT((MIN(Календарь!$C$6-1,$L106)-$E106)/7)+1,(YEAR(MIN(Календарь!$C$6-1,$L106))-YEAR($E106))*12+MONTH(MIN(Календарь!$C$6-1,$L106))-MONTH($E106)+1-IF(DAY(MIN(Календарь!$C$6-1,$L106))&lt;MIN(DAY($E106),DAY(EOMONTH(MIN(Календарь!$C$6-1,$L106),0))),1,0)))),"")</f>
        <v/>
      </c>
      <c r="N106" s="21" t="str">
        <f aca="false">IF(OR(K106&lt;&gt;"OK",NOT(ISNUMBER(Календарь!$L$5))),"",MAX(0,IF(MIN(Календарь!$L$5,$L106)&lt;$E106,0,IF($F106="Разово",1,IF($F106="Еженедельно",INT((MIN(Календарь!$L$5,$L106)-$E106)/7)+1,(YEAR(MIN(Календарь!$L$5,$L106))-YEAR($E106))*12+MONTH(MIN(Календарь!$L$5,$L106))-MONTH($E106)+1-IF(DAY(MIN(Календарь!$L$5,$L106))&lt;MIN(DAY($E106),DAY(EOMONTH(MIN(Календарь!$L$5,$L106),0))),1,0))))-$M106)*$G106)</f>
        <v/>
      </c>
      <c r="O106" s="21" t="str">
        <f aca="false">IF(OR(K106&lt;&gt;"OK",NOT(ISNUMBER(Календарь!$C$32-1))),"",MAX(0,IF(MIN(Календарь!$C$32-1,$L106)&lt;$E106,0,IF($F106="Разово",1,IF($F106="Еженедельно",INT((MIN(Календарь!$C$32-1,$L106)-$E106)/7)+1,(YEAR(MIN(Календарь!$C$32-1,$L106))-YEAR($E106))*12+MONTH(MIN(Календарь!$C$32-1,$L106))-MONTH($E106)+1-IF(DAY(MIN(Календарь!$C$32-1,$L106))&lt;MIN(DAY($E106),DAY(EOMONTH(MIN(Календарь!$C$32-1,$L106),0))),1,0))))-$M106)*$G106)</f>
        <v/>
      </c>
      <c r="P106" s="21" t="str">
        <f aca="false">IF(OR(K106&lt;&gt;"OK",NOT(ISNUMBER(Календарь!C$33))),"",MAX(0,IF(MIN(Календарь!C$33,$L106)&lt;$E106,0,IF($F106="Разово",1,IF($F106="Еженедельно",INT((MIN(Календарь!C$33,$L106)-$E106)/7)+1,(YEAR(MIN(Календарь!C$33,$L106))-YEAR($E106))*12+MONTH(MIN(Календарь!C$33,$L106))-MONTH($E106)+1-IF(DAY(MIN(Календарь!C$33,$L106))&lt;MIN(DAY($E106),DAY(EOMONTH(MIN(Календарь!C$33,$L106),0))),1,0))))-$M106)*$G106)</f>
        <v/>
      </c>
      <c r="Q106" s="21" t="str">
        <f aca="false">IF(OR(K106&lt;&gt;"OK",NOT(ISNUMBER(Календарь!D$33))),"",MAX(0,IF(MIN(Календарь!D$33,$L106)&lt;$E106,0,IF($F106="Разово",1,IF($F106="Еженедельно",INT((MIN(Календарь!D$33,$L106)-$E106)/7)+1,(YEAR(MIN(Календарь!D$33,$L106))-YEAR($E106))*12+MONTH(MIN(Календарь!D$33,$L106))-MONTH($E106)+1-IF(DAY(MIN(Календарь!D$33,$L106))&lt;MIN(DAY($E106),DAY(EOMONTH(MIN(Календарь!D$33,$L106),0))),1,0))))-$M106)*$G106)</f>
        <v/>
      </c>
      <c r="R106" s="21" t="str">
        <f aca="false">IF(OR(K106&lt;&gt;"OK",NOT(ISNUMBER(Календарь!E$33))),"",MAX(0,IF(MIN(Календарь!E$33,$L106)&lt;$E106,0,IF($F106="Разово",1,IF($F106="Еженедельно",INT((MIN(Календарь!E$33,$L106)-$E106)/7)+1,(YEAR(MIN(Календарь!E$33,$L106))-YEAR($E106))*12+MONTH(MIN(Календарь!E$33,$L106))-MONTH($E106)+1-IF(DAY(MIN(Календарь!E$33,$L106))&lt;MIN(DAY($E106),DAY(EOMONTH(MIN(Календарь!E$33,$L106),0))),1,0))))-$M106)*$G106)</f>
        <v/>
      </c>
      <c r="S106" s="21" t="str">
        <f aca="false">IF(OR(K106&lt;&gt;"OK",NOT(ISNUMBER(Календарь!F$33))),"",MAX(0,IF(MIN(Календарь!F$33,$L106)&lt;$E106,0,IF($F106="Разово",1,IF($F106="Еженедельно",INT((MIN(Календарь!F$33,$L106)-$E106)/7)+1,(YEAR(MIN(Календарь!F$33,$L106))-YEAR($E106))*12+MONTH(MIN(Календарь!F$33,$L106))-MONTH($E106)+1-IF(DAY(MIN(Календарь!F$33,$L106))&lt;MIN(DAY($E106),DAY(EOMONTH(MIN(Календарь!F$33,$L106),0))),1,0))))-$M106)*$G106)</f>
        <v/>
      </c>
      <c r="T106" s="21" t="str">
        <f aca="false">IF(OR(K106&lt;&gt;"OK",NOT(ISNUMBER(Календарь!G$33))),"",MAX(0,IF(MIN(Календарь!G$33,$L106)&lt;$E106,0,IF($F106="Разово",1,IF($F106="Еженедельно",INT((MIN(Календарь!G$33,$L106)-$E106)/7)+1,(YEAR(MIN(Календарь!G$33,$L106))-YEAR($E106))*12+MONTH(MIN(Календарь!G$33,$L106))-MONTH($E106)+1-IF(DAY(MIN(Календарь!G$33,$L106))&lt;MIN(DAY($E106),DAY(EOMONTH(MIN(Календарь!G$33,$L106),0))),1,0))))-$M106)*$G106)</f>
        <v/>
      </c>
      <c r="U106" s="21" t="str">
        <f aca="false">IF(OR(K106&lt;&gt;"OK",NOT(ISNUMBER(Календарь!H$33))),"",MAX(0,IF(MIN(Календарь!H$33,$L106)&lt;$E106,0,IF($F106="Разово",1,IF($F106="Еженедельно",INT((MIN(Календарь!H$33,$L106)-$E106)/7)+1,(YEAR(MIN(Календарь!H$33,$L106))-YEAR($E106))*12+MONTH(MIN(Календарь!H$33,$L106))-MONTH($E106)+1-IF(DAY(MIN(Календарь!H$33,$L106))&lt;MIN(DAY($E106),DAY(EOMONTH(MIN(Календарь!H$33,$L106),0))),1,0))))-$M106)*$G106)</f>
        <v/>
      </c>
      <c r="V106" s="21" t="str">
        <f aca="false">IF(OR(K106&lt;&gt;"OK",NOT(ISNUMBER(Календарь!I$33))),"",MAX(0,IF(MIN(Календарь!I$33,$L106)&lt;$E106,0,IF($F106="Разово",1,IF($F106="Еженедельно",INT((MIN(Календарь!I$33,$L106)-$E106)/7)+1,(YEAR(MIN(Календарь!I$33,$L106))-YEAR($E106))*12+MONTH(MIN(Календарь!I$33,$L106))-MONTH($E106)+1-IF(DAY(MIN(Календарь!I$33,$L106))&lt;MIN(DAY($E106),DAY(EOMONTH(MIN(Календарь!I$33,$L106),0))),1,0))))-$M106)*$G106)</f>
        <v/>
      </c>
      <c r="W106" s="21" t="str">
        <f aca="false">IF(OR(K106&lt;&gt;"OK",NOT(ISNUMBER(Календарь!J$33))),"",MAX(0,IF(MIN(Календарь!J$33,$L106)&lt;$E106,0,IF($F106="Разово",1,IF($F106="Еженедельно",INT((MIN(Календарь!J$33,$L106)-$E106)/7)+1,(YEAR(MIN(Календарь!J$33,$L106))-YEAR($E106))*12+MONTH(MIN(Календарь!J$33,$L106))-MONTH($E106)+1-IF(DAY(MIN(Календарь!J$33,$L106))&lt;MIN(DAY($E106),DAY(EOMONTH(MIN(Календарь!J$33,$L106),0))),1,0))))-$M106)*$G106)</f>
        <v/>
      </c>
      <c r="X106" s="21" t="str">
        <f aca="false">IF(OR(K106&lt;&gt;"OK",NOT(ISNUMBER(Календарь!K$33))),"",MAX(0,IF(MIN(Календарь!K$33,$L106)&lt;$E106,0,IF($F106="Разово",1,IF($F106="Еженедельно",INT((MIN(Календарь!K$33,$L106)-$E106)/7)+1,(YEAR(MIN(Календарь!K$33,$L106))-YEAR($E106))*12+MONTH(MIN(Календарь!K$33,$L106))-MONTH($E106)+1-IF(DAY(MIN(Календарь!K$33,$L106))&lt;MIN(DAY($E106),DAY(EOMONTH(MIN(Календарь!K$33,$L106),0))),1,0))))-$M106)*$G106)</f>
        <v/>
      </c>
      <c r="Y106" s="21" t="str">
        <f aca="false">IF(OR(K106&lt;&gt;"OK",NOT(ISNUMBER(Календарь!L$33))),"",MAX(0,IF(MIN(Календарь!L$33,$L106)&lt;$E106,0,IF($F106="Разово",1,IF($F106="Еженедельно",INT((MIN(Календарь!L$33,$L106)-$E106)/7)+1,(YEAR(MIN(Календарь!L$33,$L106))-YEAR($E106))*12+MONTH(MIN(Календарь!L$33,$L106))-MONTH($E106)+1-IF(DAY(MIN(Календарь!L$33,$L106))&lt;MIN(DAY($E106),DAY(EOMONTH(MIN(Календарь!L$33,$L106),0))),1,0))))-$M106)*$G106)</f>
        <v/>
      </c>
      <c r="Z106" s="21" t="str">
        <f aca="false">IF(OR(K106&lt;&gt;"OK",NOT(ISNUMBER(Календарь!M$33))),"",MAX(0,IF(MIN(Календарь!M$33,$L106)&lt;$E106,0,IF($F106="Разово",1,IF($F106="Еженедельно",INT((MIN(Календарь!M$33,$L106)-$E106)/7)+1,(YEAR(MIN(Календарь!M$33,$L106))-YEAR($E106))*12+MONTH(MIN(Календарь!M$33,$L106))-MONTH($E106)+1-IF(DAY(MIN(Календарь!M$33,$L106))&lt;MIN(DAY($E106),DAY(EOMONTH(MIN(Календарь!M$33,$L106),0))),1,0))))-$M106)*$G106)</f>
        <v/>
      </c>
      <c r="AA106" s="21" t="str">
        <f aca="false">IF(OR(K106&lt;&gt;"OK",NOT(ISNUMBER(Календарь!N$33))),"",MAX(0,IF(MIN(Календарь!N$33,$L106)&lt;$E106,0,IF($F106="Разово",1,IF($F106="Еженедельно",INT((MIN(Календарь!N$33,$L106)-$E106)/7)+1,(YEAR(MIN(Календарь!N$33,$L106))-YEAR($E106))*12+MONTH(MIN(Календарь!N$33,$L106))-MONTH($E106)+1-IF(DAY(MIN(Календарь!N$33,$L106))&lt;MIN(DAY($E106),DAY(EOMONTH(MIN(Календарь!N$33,$L106),0))),1,0))))-$M106)*$G106)</f>
        <v/>
      </c>
    </row>
    <row r="107" customFormat="false" ht="22" hidden="false" customHeight="true" outlineLevel="0" collapsed="false">
      <c r="A107" s="6"/>
      <c r="B107" s="6"/>
      <c r="C107" s="6"/>
      <c r="D107" s="6"/>
      <c r="E107" s="5"/>
      <c r="F107" s="6"/>
      <c r="G107" s="7"/>
      <c r="H107" s="5"/>
      <c r="I107" s="6"/>
      <c r="J107" s="1"/>
      <c r="K107" s="19" t="str">
        <f aca="false">IF(COUNTA(A107:I107)=0,"",IF(OR(A107="",B107="",C107="",AND(D107&lt;&gt;"Приход",D107&lt;&gt;"Расход"),NOT(ISNUMBER(E107)),NOT(ISNUMBER(G107)),AND(F107&lt;&gt;"Разово",F107&lt;&gt;"Еженедельно",F107&lt;&gt;"Ежемесячно")),"Ошибка: поля или тип",IF(OR(E107&lt;&gt;INT(E107),E107&lt;36526,E107&gt;109574,G107&lt;0),"Ошибка: дата или сумма",IF(AND(H107&lt;&gt;"",NOT(ISNUMBER(H107))),"Ошибка: последний срок",IF(AND(ISNUMBER(H107),OR(H107&lt;E107,H107&lt;&gt;INT(H107))),"Ошибка: последний срок",IF(COUNTIFS($A$12:$A$111,A107)&lt;&gt;1,"Ошибка: повтор ID","OK"))))))</f>
        <v/>
      </c>
      <c r="L107" s="20" t="str">
        <f aca="false">IF(K107="OK",IF(H107="",DATE(2199,12,31),H107),"")</f>
        <v/>
      </c>
      <c r="M107" s="19" t="str">
        <f aca="false">IF(AND(K107="OK",ISNUMBER(Календарь!$C$6)),IF(MIN(Календарь!$C$6-1,$L107)&lt;$E107,0,IF($F107="Разово",1,IF($F107="Еженедельно",INT((MIN(Календарь!$C$6-1,$L107)-$E107)/7)+1,(YEAR(MIN(Календарь!$C$6-1,$L107))-YEAR($E107))*12+MONTH(MIN(Календарь!$C$6-1,$L107))-MONTH($E107)+1-IF(DAY(MIN(Календарь!$C$6-1,$L107))&lt;MIN(DAY($E107),DAY(EOMONTH(MIN(Календарь!$C$6-1,$L107),0))),1,0)))),"")</f>
        <v/>
      </c>
      <c r="N107" s="21" t="str">
        <f aca="false">IF(OR(K107&lt;&gt;"OK",NOT(ISNUMBER(Календарь!$L$5))),"",MAX(0,IF(MIN(Календарь!$L$5,$L107)&lt;$E107,0,IF($F107="Разово",1,IF($F107="Еженедельно",INT((MIN(Календарь!$L$5,$L107)-$E107)/7)+1,(YEAR(MIN(Календарь!$L$5,$L107))-YEAR($E107))*12+MONTH(MIN(Календарь!$L$5,$L107))-MONTH($E107)+1-IF(DAY(MIN(Календарь!$L$5,$L107))&lt;MIN(DAY($E107),DAY(EOMONTH(MIN(Календарь!$L$5,$L107),0))),1,0))))-$M107)*$G107)</f>
        <v/>
      </c>
      <c r="O107" s="21" t="str">
        <f aca="false">IF(OR(K107&lt;&gt;"OK",NOT(ISNUMBER(Календарь!$C$32-1))),"",MAX(0,IF(MIN(Календарь!$C$32-1,$L107)&lt;$E107,0,IF($F107="Разово",1,IF($F107="Еженедельно",INT((MIN(Календарь!$C$32-1,$L107)-$E107)/7)+1,(YEAR(MIN(Календарь!$C$32-1,$L107))-YEAR($E107))*12+MONTH(MIN(Календарь!$C$32-1,$L107))-MONTH($E107)+1-IF(DAY(MIN(Календарь!$C$32-1,$L107))&lt;MIN(DAY($E107),DAY(EOMONTH(MIN(Календарь!$C$32-1,$L107),0))),1,0))))-$M107)*$G107)</f>
        <v/>
      </c>
      <c r="P107" s="21" t="str">
        <f aca="false">IF(OR(K107&lt;&gt;"OK",NOT(ISNUMBER(Календарь!C$33))),"",MAX(0,IF(MIN(Календарь!C$33,$L107)&lt;$E107,0,IF($F107="Разово",1,IF($F107="Еженедельно",INT((MIN(Календарь!C$33,$L107)-$E107)/7)+1,(YEAR(MIN(Календарь!C$33,$L107))-YEAR($E107))*12+MONTH(MIN(Календарь!C$33,$L107))-MONTH($E107)+1-IF(DAY(MIN(Календарь!C$33,$L107))&lt;MIN(DAY($E107),DAY(EOMONTH(MIN(Календарь!C$33,$L107),0))),1,0))))-$M107)*$G107)</f>
        <v/>
      </c>
      <c r="Q107" s="21" t="str">
        <f aca="false">IF(OR(K107&lt;&gt;"OK",NOT(ISNUMBER(Календарь!D$33))),"",MAX(0,IF(MIN(Календарь!D$33,$L107)&lt;$E107,0,IF($F107="Разово",1,IF($F107="Еженедельно",INT((MIN(Календарь!D$33,$L107)-$E107)/7)+1,(YEAR(MIN(Календарь!D$33,$L107))-YEAR($E107))*12+MONTH(MIN(Календарь!D$33,$L107))-MONTH($E107)+1-IF(DAY(MIN(Календарь!D$33,$L107))&lt;MIN(DAY($E107),DAY(EOMONTH(MIN(Календарь!D$33,$L107),0))),1,0))))-$M107)*$G107)</f>
        <v/>
      </c>
      <c r="R107" s="21" t="str">
        <f aca="false">IF(OR(K107&lt;&gt;"OK",NOT(ISNUMBER(Календарь!E$33))),"",MAX(0,IF(MIN(Календарь!E$33,$L107)&lt;$E107,0,IF($F107="Разово",1,IF($F107="Еженедельно",INT((MIN(Календарь!E$33,$L107)-$E107)/7)+1,(YEAR(MIN(Календарь!E$33,$L107))-YEAR($E107))*12+MONTH(MIN(Календарь!E$33,$L107))-MONTH($E107)+1-IF(DAY(MIN(Календарь!E$33,$L107))&lt;MIN(DAY($E107),DAY(EOMONTH(MIN(Календарь!E$33,$L107),0))),1,0))))-$M107)*$G107)</f>
        <v/>
      </c>
      <c r="S107" s="21" t="str">
        <f aca="false">IF(OR(K107&lt;&gt;"OK",NOT(ISNUMBER(Календарь!F$33))),"",MAX(0,IF(MIN(Календарь!F$33,$L107)&lt;$E107,0,IF($F107="Разово",1,IF($F107="Еженедельно",INT((MIN(Календарь!F$33,$L107)-$E107)/7)+1,(YEAR(MIN(Календарь!F$33,$L107))-YEAR($E107))*12+MONTH(MIN(Календарь!F$33,$L107))-MONTH($E107)+1-IF(DAY(MIN(Календарь!F$33,$L107))&lt;MIN(DAY($E107),DAY(EOMONTH(MIN(Календарь!F$33,$L107),0))),1,0))))-$M107)*$G107)</f>
        <v/>
      </c>
      <c r="T107" s="21" t="str">
        <f aca="false">IF(OR(K107&lt;&gt;"OK",NOT(ISNUMBER(Календарь!G$33))),"",MAX(0,IF(MIN(Календарь!G$33,$L107)&lt;$E107,0,IF($F107="Разово",1,IF($F107="Еженедельно",INT((MIN(Календарь!G$33,$L107)-$E107)/7)+1,(YEAR(MIN(Календарь!G$33,$L107))-YEAR($E107))*12+MONTH(MIN(Календарь!G$33,$L107))-MONTH($E107)+1-IF(DAY(MIN(Календарь!G$33,$L107))&lt;MIN(DAY($E107),DAY(EOMONTH(MIN(Календарь!G$33,$L107),0))),1,0))))-$M107)*$G107)</f>
        <v/>
      </c>
      <c r="U107" s="21" t="str">
        <f aca="false">IF(OR(K107&lt;&gt;"OK",NOT(ISNUMBER(Календарь!H$33))),"",MAX(0,IF(MIN(Календарь!H$33,$L107)&lt;$E107,0,IF($F107="Разово",1,IF($F107="Еженедельно",INT((MIN(Календарь!H$33,$L107)-$E107)/7)+1,(YEAR(MIN(Календарь!H$33,$L107))-YEAR($E107))*12+MONTH(MIN(Календарь!H$33,$L107))-MONTH($E107)+1-IF(DAY(MIN(Календарь!H$33,$L107))&lt;MIN(DAY($E107),DAY(EOMONTH(MIN(Календарь!H$33,$L107),0))),1,0))))-$M107)*$G107)</f>
        <v/>
      </c>
      <c r="V107" s="21" t="str">
        <f aca="false">IF(OR(K107&lt;&gt;"OK",NOT(ISNUMBER(Календарь!I$33))),"",MAX(0,IF(MIN(Календарь!I$33,$L107)&lt;$E107,0,IF($F107="Разово",1,IF($F107="Еженедельно",INT((MIN(Календарь!I$33,$L107)-$E107)/7)+1,(YEAR(MIN(Календарь!I$33,$L107))-YEAR($E107))*12+MONTH(MIN(Календарь!I$33,$L107))-MONTH($E107)+1-IF(DAY(MIN(Календарь!I$33,$L107))&lt;MIN(DAY($E107),DAY(EOMONTH(MIN(Календарь!I$33,$L107),0))),1,0))))-$M107)*$G107)</f>
        <v/>
      </c>
      <c r="W107" s="21" t="str">
        <f aca="false">IF(OR(K107&lt;&gt;"OK",NOT(ISNUMBER(Календарь!J$33))),"",MAX(0,IF(MIN(Календарь!J$33,$L107)&lt;$E107,0,IF($F107="Разово",1,IF($F107="Еженедельно",INT((MIN(Календарь!J$33,$L107)-$E107)/7)+1,(YEAR(MIN(Календарь!J$33,$L107))-YEAR($E107))*12+MONTH(MIN(Календарь!J$33,$L107))-MONTH($E107)+1-IF(DAY(MIN(Календарь!J$33,$L107))&lt;MIN(DAY($E107),DAY(EOMONTH(MIN(Календарь!J$33,$L107),0))),1,0))))-$M107)*$G107)</f>
        <v/>
      </c>
      <c r="X107" s="21" t="str">
        <f aca="false">IF(OR(K107&lt;&gt;"OK",NOT(ISNUMBER(Календарь!K$33))),"",MAX(0,IF(MIN(Календарь!K$33,$L107)&lt;$E107,0,IF($F107="Разово",1,IF($F107="Еженедельно",INT((MIN(Календарь!K$33,$L107)-$E107)/7)+1,(YEAR(MIN(Календарь!K$33,$L107))-YEAR($E107))*12+MONTH(MIN(Календарь!K$33,$L107))-MONTH($E107)+1-IF(DAY(MIN(Календарь!K$33,$L107))&lt;MIN(DAY($E107),DAY(EOMONTH(MIN(Календарь!K$33,$L107),0))),1,0))))-$M107)*$G107)</f>
        <v/>
      </c>
      <c r="Y107" s="21" t="str">
        <f aca="false">IF(OR(K107&lt;&gt;"OK",NOT(ISNUMBER(Календарь!L$33))),"",MAX(0,IF(MIN(Календарь!L$33,$L107)&lt;$E107,0,IF($F107="Разово",1,IF($F107="Еженедельно",INT((MIN(Календарь!L$33,$L107)-$E107)/7)+1,(YEAR(MIN(Календарь!L$33,$L107))-YEAR($E107))*12+MONTH(MIN(Календарь!L$33,$L107))-MONTH($E107)+1-IF(DAY(MIN(Календарь!L$33,$L107))&lt;MIN(DAY($E107),DAY(EOMONTH(MIN(Календарь!L$33,$L107),0))),1,0))))-$M107)*$G107)</f>
        <v/>
      </c>
      <c r="Z107" s="21" t="str">
        <f aca="false">IF(OR(K107&lt;&gt;"OK",NOT(ISNUMBER(Календарь!M$33))),"",MAX(0,IF(MIN(Календарь!M$33,$L107)&lt;$E107,0,IF($F107="Разово",1,IF($F107="Еженедельно",INT((MIN(Календарь!M$33,$L107)-$E107)/7)+1,(YEAR(MIN(Календарь!M$33,$L107))-YEAR($E107))*12+MONTH(MIN(Календарь!M$33,$L107))-MONTH($E107)+1-IF(DAY(MIN(Календарь!M$33,$L107))&lt;MIN(DAY($E107),DAY(EOMONTH(MIN(Календарь!M$33,$L107),0))),1,0))))-$M107)*$G107)</f>
        <v/>
      </c>
      <c r="AA107" s="21" t="str">
        <f aca="false">IF(OR(K107&lt;&gt;"OK",NOT(ISNUMBER(Календарь!N$33))),"",MAX(0,IF(MIN(Календарь!N$33,$L107)&lt;$E107,0,IF($F107="Разово",1,IF($F107="Еженедельно",INT((MIN(Календарь!N$33,$L107)-$E107)/7)+1,(YEAR(MIN(Календарь!N$33,$L107))-YEAR($E107))*12+MONTH(MIN(Календарь!N$33,$L107))-MONTH($E107)+1-IF(DAY(MIN(Календарь!N$33,$L107))&lt;MIN(DAY($E107),DAY(EOMONTH(MIN(Календарь!N$33,$L107),0))),1,0))))-$M107)*$G107)</f>
        <v/>
      </c>
    </row>
    <row r="108" customFormat="false" ht="22" hidden="false" customHeight="true" outlineLevel="0" collapsed="false">
      <c r="A108" s="6"/>
      <c r="B108" s="6"/>
      <c r="C108" s="6"/>
      <c r="D108" s="6"/>
      <c r="E108" s="5"/>
      <c r="F108" s="6"/>
      <c r="G108" s="7"/>
      <c r="H108" s="5"/>
      <c r="I108" s="6"/>
      <c r="J108" s="1"/>
      <c r="K108" s="19" t="str">
        <f aca="false">IF(COUNTA(A108:I108)=0,"",IF(OR(A108="",B108="",C108="",AND(D108&lt;&gt;"Приход",D108&lt;&gt;"Расход"),NOT(ISNUMBER(E108)),NOT(ISNUMBER(G108)),AND(F108&lt;&gt;"Разово",F108&lt;&gt;"Еженедельно",F108&lt;&gt;"Ежемесячно")),"Ошибка: поля или тип",IF(OR(E108&lt;&gt;INT(E108),E108&lt;36526,E108&gt;109574,G108&lt;0),"Ошибка: дата или сумма",IF(AND(H108&lt;&gt;"",NOT(ISNUMBER(H108))),"Ошибка: последний срок",IF(AND(ISNUMBER(H108),OR(H108&lt;E108,H108&lt;&gt;INT(H108))),"Ошибка: последний срок",IF(COUNTIFS($A$12:$A$111,A108)&lt;&gt;1,"Ошибка: повтор ID","OK"))))))</f>
        <v/>
      </c>
      <c r="L108" s="20" t="str">
        <f aca="false">IF(K108="OK",IF(H108="",DATE(2199,12,31),H108),"")</f>
        <v/>
      </c>
      <c r="M108" s="19" t="str">
        <f aca="false">IF(AND(K108="OK",ISNUMBER(Календарь!$C$6)),IF(MIN(Календарь!$C$6-1,$L108)&lt;$E108,0,IF($F108="Разово",1,IF($F108="Еженедельно",INT((MIN(Календарь!$C$6-1,$L108)-$E108)/7)+1,(YEAR(MIN(Календарь!$C$6-1,$L108))-YEAR($E108))*12+MONTH(MIN(Календарь!$C$6-1,$L108))-MONTH($E108)+1-IF(DAY(MIN(Календарь!$C$6-1,$L108))&lt;MIN(DAY($E108),DAY(EOMONTH(MIN(Календарь!$C$6-1,$L108),0))),1,0)))),"")</f>
        <v/>
      </c>
      <c r="N108" s="21" t="str">
        <f aca="false">IF(OR(K108&lt;&gt;"OK",NOT(ISNUMBER(Календарь!$L$5))),"",MAX(0,IF(MIN(Календарь!$L$5,$L108)&lt;$E108,0,IF($F108="Разово",1,IF($F108="Еженедельно",INT((MIN(Календарь!$L$5,$L108)-$E108)/7)+1,(YEAR(MIN(Календарь!$L$5,$L108))-YEAR($E108))*12+MONTH(MIN(Календарь!$L$5,$L108))-MONTH($E108)+1-IF(DAY(MIN(Календарь!$L$5,$L108))&lt;MIN(DAY($E108),DAY(EOMONTH(MIN(Календарь!$L$5,$L108),0))),1,0))))-$M108)*$G108)</f>
        <v/>
      </c>
      <c r="O108" s="21" t="str">
        <f aca="false">IF(OR(K108&lt;&gt;"OK",NOT(ISNUMBER(Календарь!$C$32-1))),"",MAX(0,IF(MIN(Календарь!$C$32-1,$L108)&lt;$E108,0,IF($F108="Разово",1,IF($F108="Еженедельно",INT((MIN(Календарь!$C$32-1,$L108)-$E108)/7)+1,(YEAR(MIN(Календарь!$C$32-1,$L108))-YEAR($E108))*12+MONTH(MIN(Календарь!$C$32-1,$L108))-MONTH($E108)+1-IF(DAY(MIN(Календарь!$C$32-1,$L108))&lt;MIN(DAY($E108),DAY(EOMONTH(MIN(Календарь!$C$32-1,$L108),0))),1,0))))-$M108)*$G108)</f>
        <v/>
      </c>
      <c r="P108" s="21" t="str">
        <f aca="false">IF(OR(K108&lt;&gt;"OK",NOT(ISNUMBER(Календарь!C$33))),"",MAX(0,IF(MIN(Календарь!C$33,$L108)&lt;$E108,0,IF($F108="Разово",1,IF($F108="Еженедельно",INT((MIN(Календарь!C$33,$L108)-$E108)/7)+1,(YEAR(MIN(Календарь!C$33,$L108))-YEAR($E108))*12+MONTH(MIN(Календарь!C$33,$L108))-MONTH($E108)+1-IF(DAY(MIN(Календарь!C$33,$L108))&lt;MIN(DAY($E108),DAY(EOMONTH(MIN(Календарь!C$33,$L108),0))),1,0))))-$M108)*$G108)</f>
        <v/>
      </c>
      <c r="Q108" s="21" t="str">
        <f aca="false">IF(OR(K108&lt;&gt;"OK",NOT(ISNUMBER(Календарь!D$33))),"",MAX(0,IF(MIN(Календарь!D$33,$L108)&lt;$E108,0,IF($F108="Разово",1,IF($F108="Еженедельно",INT((MIN(Календарь!D$33,$L108)-$E108)/7)+1,(YEAR(MIN(Календарь!D$33,$L108))-YEAR($E108))*12+MONTH(MIN(Календарь!D$33,$L108))-MONTH($E108)+1-IF(DAY(MIN(Календарь!D$33,$L108))&lt;MIN(DAY($E108),DAY(EOMONTH(MIN(Календарь!D$33,$L108),0))),1,0))))-$M108)*$G108)</f>
        <v/>
      </c>
      <c r="R108" s="21" t="str">
        <f aca="false">IF(OR(K108&lt;&gt;"OK",NOT(ISNUMBER(Календарь!E$33))),"",MAX(0,IF(MIN(Календарь!E$33,$L108)&lt;$E108,0,IF($F108="Разово",1,IF($F108="Еженедельно",INT((MIN(Календарь!E$33,$L108)-$E108)/7)+1,(YEAR(MIN(Календарь!E$33,$L108))-YEAR($E108))*12+MONTH(MIN(Календарь!E$33,$L108))-MONTH($E108)+1-IF(DAY(MIN(Календарь!E$33,$L108))&lt;MIN(DAY($E108),DAY(EOMONTH(MIN(Календарь!E$33,$L108),0))),1,0))))-$M108)*$G108)</f>
        <v/>
      </c>
      <c r="S108" s="21" t="str">
        <f aca="false">IF(OR(K108&lt;&gt;"OK",NOT(ISNUMBER(Календарь!F$33))),"",MAX(0,IF(MIN(Календарь!F$33,$L108)&lt;$E108,0,IF($F108="Разово",1,IF($F108="Еженедельно",INT((MIN(Календарь!F$33,$L108)-$E108)/7)+1,(YEAR(MIN(Календарь!F$33,$L108))-YEAR($E108))*12+MONTH(MIN(Календарь!F$33,$L108))-MONTH($E108)+1-IF(DAY(MIN(Календарь!F$33,$L108))&lt;MIN(DAY($E108),DAY(EOMONTH(MIN(Календарь!F$33,$L108),0))),1,0))))-$M108)*$G108)</f>
        <v/>
      </c>
      <c r="T108" s="21" t="str">
        <f aca="false">IF(OR(K108&lt;&gt;"OK",NOT(ISNUMBER(Календарь!G$33))),"",MAX(0,IF(MIN(Календарь!G$33,$L108)&lt;$E108,0,IF($F108="Разово",1,IF($F108="Еженедельно",INT((MIN(Календарь!G$33,$L108)-$E108)/7)+1,(YEAR(MIN(Календарь!G$33,$L108))-YEAR($E108))*12+MONTH(MIN(Календарь!G$33,$L108))-MONTH($E108)+1-IF(DAY(MIN(Календарь!G$33,$L108))&lt;MIN(DAY($E108),DAY(EOMONTH(MIN(Календарь!G$33,$L108),0))),1,0))))-$M108)*$G108)</f>
        <v/>
      </c>
      <c r="U108" s="21" t="str">
        <f aca="false">IF(OR(K108&lt;&gt;"OK",NOT(ISNUMBER(Календарь!H$33))),"",MAX(0,IF(MIN(Календарь!H$33,$L108)&lt;$E108,0,IF($F108="Разово",1,IF($F108="Еженедельно",INT((MIN(Календарь!H$33,$L108)-$E108)/7)+1,(YEAR(MIN(Календарь!H$33,$L108))-YEAR($E108))*12+MONTH(MIN(Календарь!H$33,$L108))-MONTH($E108)+1-IF(DAY(MIN(Календарь!H$33,$L108))&lt;MIN(DAY($E108),DAY(EOMONTH(MIN(Календарь!H$33,$L108),0))),1,0))))-$M108)*$G108)</f>
        <v/>
      </c>
      <c r="V108" s="21" t="str">
        <f aca="false">IF(OR(K108&lt;&gt;"OK",NOT(ISNUMBER(Календарь!I$33))),"",MAX(0,IF(MIN(Календарь!I$33,$L108)&lt;$E108,0,IF($F108="Разово",1,IF($F108="Еженедельно",INT((MIN(Календарь!I$33,$L108)-$E108)/7)+1,(YEAR(MIN(Календарь!I$33,$L108))-YEAR($E108))*12+MONTH(MIN(Календарь!I$33,$L108))-MONTH($E108)+1-IF(DAY(MIN(Календарь!I$33,$L108))&lt;MIN(DAY($E108),DAY(EOMONTH(MIN(Календарь!I$33,$L108),0))),1,0))))-$M108)*$G108)</f>
        <v/>
      </c>
      <c r="W108" s="21" t="str">
        <f aca="false">IF(OR(K108&lt;&gt;"OK",NOT(ISNUMBER(Календарь!J$33))),"",MAX(0,IF(MIN(Календарь!J$33,$L108)&lt;$E108,0,IF($F108="Разово",1,IF($F108="Еженедельно",INT((MIN(Календарь!J$33,$L108)-$E108)/7)+1,(YEAR(MIN(Календарь!J$33,$L108))-YEAR($E108))*12+MONTH(MIN(Календарь!J$33,$L108))-MONTH($E108)+1-IF(DAY(MIN(Календарь!J$33,$L108))&lt;MIN(DAY($E108),DAY(EOMONTH(MIN(Календарь!J$33,$L108),0))),1,0))))-$M108)*$G108)</f>
        <v/>
      </c>
      <c r="X108" s="21" t="str">
        <f aca="false">IF(OR(K108&lt;&gt;"OK",NOT(ISNUMBER(Календарь!K$33))),"",MAX(0,IF(MIN(Календарь!K$33,$L108)&lt;$E108,0,IF($F108="Разово",1,IF($F108="Еженедельно",INT((MIN(Календарь!K$33,$L108)-$E108)/7)+1,(YEAR(MIN(Календарь!K$33,$L108))-YEAR($E108))*12+MONTH(MIN(Календарь!K$33,$L108))-MONTH($E108)+1-IF(DAY(MIN(Календарь!K$33,$L108))&lt;MIN(DAY($E108),DAY(EOMONTH(MIN(Календарь!K$33,$L108),0))),1,0))))-$M108)*$G108)</f>
        <v/>
      </c>
      <c r="Y108" s="21" t="str">
        <f aca="false">IF(OR(K108&lt;&gt;"OK",NOT(ISNUMBER(Календарь!L$33))),"",MAX(0,IF(MIN(Календарь!L$33,$L108)&lt;$E108,0,IF($F108="Разово",1,IF($F108="Еженедельно",INT((MIN(Календарь!L$33,$L108)-$E108)/7)+1,(YEAR(MIN(Календарь!L$33,$L108))-YEAR($E108))*12+MONTH(MIN(Календарь!L$33,$L108))-MONTH($E108)+1-IF(DAY(MIN(Календарь!L$33,$L108))&lt;MIN(DAY($E108),DAY(EOMONTH(MIN(Календарь!L$33,$L108),0))),1,0))))-$M108)*$G108)</f>
        <v/>
      </c>
      <c r="Z108" s="21" t="str">
        <f aca="false">IF(OR(K108&lt;&gt;"OK",NOT(ISNUMBER(Календарь!M$33))),"",MAX(0,IF(MIN(Календарь!M$33,$L108)&lt;$E108,0,IF($F108="Разово",1,IF($F108="Еженедельно",INT((MIN(Календарь!M$33,$L108)-$E108)/7)+1,(YEAR(MIN(Календарь!M$33,$L108))-YEAR($E108))*12+MONTH(MIN(Календарь!M$33,$L108))-MONTH($E108)+1-IF(DAY(MIN(Календарь!M$33,$L108))&lt;MIN(DAY($E108),DAY(EOMONTH(MIN(Календарь!M$33,$L108),0))),1,0))))-$M108)*$G108)</f>
        <v/>
      </c>
      <c r="AA108" s="21" t="str">
        <f aca="false">IF(OR(K108&lt;&gt;"OK",NOT(ISNUMBER(Календарь!N$33))),"",MAX(0,IF(MIN(Календарь!N$33,$L108)&lt;$E108,0,IF($F108="Разово",1,IF($F108="Еженедельно",INT((MIN(Календарь!N$33,$L108)-$E108)/7)+1,(YEAR(MIN(Календарь!N$33,$L108))-YEAR($E108))*12+MONTH(MIN(Календарь!N$33,$L108))-MONTH($E108)+1-IF(DAY(MIN(Календарь!N$33,$L108))&lt;MIN(DAY($E108),DAY(EOMONTH(MIN(Календарь!N$33,$L108),0))),1,0))))-$M108)*$G108)</f>
        <v/>
      </c>
    </row>
    <row r="109" customFormat="false" ht="22" hidden="false" customHeight="true" outlineLevel="0" collapsed="false">
      <c r="A109" s="6"/>
      <c r="B109" s="6"/>
      <c r="C109" s="6"/>
      <c r="D109" s="6"/>
      <c r="E109" s="5"/>
      <c r="F109" s="6"/>
      <c r="G109" s="7"/>
      <c r="H109" s="5"/>
      <c r="I109" s="6"/>
      <c r="J109" s="1"/>
      <c r="K109" s="19" t="str">
        <f aca="false">IF(COUNTA(A109:I109)=0,"",IF(OR(A109="",B109="",C109="",AND(D109&lt;&gt;"Приход",D109&lt;&gt;"Расход"),NOT(ISNUMBER(E109)),NOT(ISNUMBER(G109)),AND(F109&lt;&gt;"Разово",F109&lt;&gt;"Еженедельно",F109&lt;&gt;"Ежемесячно")),"Ошибка: поля или тип",IF(OR(E109&lt;&gt;INT(E109),E109&lt;36526,E109&gt;109574,G109&lt;0),"Ошибка: дата или сумма",IF(AND(H109&lt;&gt;"",NOT(ISNUMBER(H109))),"Ошибка: последний срок",IF(AND(ISNUMBER(H109),OR(H109&lt;E109,H109&lt;&gt;INT(H109))),"Ошибка: последний срок",IF(COUNTIFS($A$12:$A$111,A109)&lt;&gt;1,"Ошибка: повтор ID","OK"))))))</f>
        <v/>
      </c>
      <c r="L109" s="20" t="str">
        <f aca="false">IF(K109="OK",IF(H109="",DATE(2199,12,31),H109),"")</f>
        <v/>
      </c>
      <c r="M109" s="19" t="str">
        <f aca="false">IF(AND(K109="OK",ISNUMBER(Календарь!$C$6)),IF(MIN(Календарь!$C$6-1,$L109)&lt;$E109,0,IF($F109="Разово",1,IF($F109="Еженедельно",INT((MIN(Календарь!$C$6-1,$L109)-$E109)/7)+1,(YEAR(MIN(Календарь!$C$6-1,$L109))-YEAR($E109))*12+MONTH(MIN(Календарь!$C$6-1,$L109))-MONTH($E109)+1-IF(DAY(MIN(Календарь!$C$6-1,$L109))&lt;MIN(DAY($E109),DAY(EOMONTH(MIN(Календарь!$C$6-1,$L109),0))),1,0)))),"")</f>
        <v/>
      </c>
      <c r="N109" s="21" t="str">
        <f aca="false">IF(OR(K109&lt;&gt;"OK",NOT(ISNUMBER(Календарь!$L$5))),"",MAX(0,IF(MIN(Календарь!$L$5,$L109)&lt;$E109,0,IF($F109="Разово",1,IF($F109="Еженедельно",INT((MIN(Календарь!$L$5,$L109)-$E109)/7)+1,(YEAR(MIN(Календарь!$L$5,$L109))-YEAR($E109))*12+MONTH(MIN(Календарь!$L$5,$L109))-MONTH($E109)+1-IF(DAY(MIN(Календарь!$L$5,$L109))&lt;MIN(DAY($E109),DAY(EOMONTH(MIN(Календарь!$L$5,$L109),0))),1,0))))-$M109)*$G109)</f>
        <v/>
      </c>
      <c r="O109" s="21" t="str">
        <f aca="false">IF(OR(K109&lt;&gt;"OK",NOT(ISNUMBER(Календарь!$C$32-1))),"",MAX(0,IF(MIN(Календарь!$C$32-1,$L109)&lt;$E109,0,IF($F109="Разово",1,IF($F109="Еженедельно",INT((MIN(Календарь!$C$32-1,$L109)-$E109)/7)+1,(YEAR(MIN(Календарь!$C$32-1,$L109))-YEAR($E109))*12+MONTH(MIN(Календарь!$C$32-1,$L109))-MONTH($E109)+1-IF(DAY(MIN(Календарь!$C$32-1,$L109))&lt;MIN(DAY($E109),DAY(EOMONTH(MIN(Календарь!$C$32-1,$L109),0))),1,0))))-$M109)*$G109)</f>
        <v/>
      </c>
      <c r="P109" s="21" t="str">
        <f aca="false">IF(OR(K109&lt;&gt;"OK",NOT(ISNUMBER(Календарь!C$33))),"",MAX(0,IF(MIN(Календарь!C$33,$L109)&lt;$E109,0,IF($F109="Разово",1,IF($F109="Еженедельно",INT((MIN(Календарь!C$33,$L109)-$E109)/7)+1,(YEAR(MIN(Календарь!C$33,$L109))-YEAR($E109))*12+MONTH(MIN(Календарь!C$33,$L109))-MONTH($E109)+1-IF(DAY(MIN(Календарь!C$33,$L109))&lt;MIN(DAY($E109),DAY(EOMONTH(MIN(Календарь!C$33,$L109),0))),1,0))))-$M109)*$G109)</f>
        <v/>
      </c>
      <c r="Q109" s="21" t="str">
        <f aca="false">IF(OR(K109&lt;&gt;"OK",NOT(ISNUMBER(Календарь!D$33))),"",MAX(0,IF(MIN(Календарь!D$33,$L109)&lt;$E109,0,IF($F109="Разово",1,IF($F109="Еженедельно",INT((MIN(Календарь!D$33,$L109)-$E109)/7)+1,(YEAR(MIN(Календарь!D$33,$L109))-YEAR($E109))*12+MONTH(MIN(Календарь!D$33,$L109))-MONTH($E109)+1-IF(DAY(MIN(Календарь!D$33,$L109))&lt;MIN(DAY($E109),DAY(EOMONTH(MIN(Календарь!D$33,$L109),0))),1,0))))-$M109)*$G109)</f>
        <v/>
      </c>
      <c r="R109" s="21" t="str">
        <f aca="false">IF(OR(K109&lt;&gt;"OK",NOT(ISNUMBER(Календарь!E$33))),"",MAX(0,IF(MIN(Календарь!E$33,$L109)&lt;$E109,0,IF($F109="Разово",1,IF($F109="Еженедельно",INT((MIN(Календарь!E$33,$L109)-$E109)/7)+1,(YEAR(MIN(Календарь!E$33,$L109))-YEAR($E109))*12+MONTH(MIN(Календарь!E$33,$L109))-MONTH($E109)+1-IF(DAY(MIN(Календарь!E$33,$L109))&lt;MIN(DAY($E109),DAY(EOMONTH(MIN(Календарь!E$33,$L109),0))),1,0))))-$M109)*$G109)</f>
        <v/>
      </c>
      <c r="S109" s="21" t="str">
        <f aca="false">IF(OR(K109&lt;&gt;"OK",NOT(ISNUMBER(Календарь!F$33))),"",MAX(0,IF(MIN(Календарь!F$33,$L109)&lt;$E109,0,IF($F109="Разово",1,IF($F109="Еженедельно",INT((MIN(Календарь!F$33,$L109)-$E109)/7)+1,(YEAR(MIN(Календарь!F$33,$L109))-YEAR($E109))*12+MONTH(MIN(Календарь!F$33,$L109))-MONTH($E109)+1-IF(DAY(MIN(Календарь!F$33,$L109))&lt;MIN(DAY($E109),DAY(EOMONTH(MIN(Календарь!F$33,$L109),0))),1,0))))-$M109)*$G109)</f>
        <v/>
      </c>
      <c r="T109" s="21" t="str">
        <f aca="false">IF(OR(K109&lt;&gt;"OK",NOT(ISNUMBER(Календарь!G$33))),"",MAX(0,IF(MIN(Календарь!G$33,$L109)&lt;$E109,0,IF($F109="Разово",1,IF($F109="Еженедельно",INT((MIN(Календарь!G$33,$L109)-$E109)/7)+1,(YEAR(MIN(Календарь!G$33,$L109))-YEAR($E109))*12+MONTH(MIN(Календарь!G$33,$L109))-MONTH($E109)+1-IF(DAY(MIN(Календарь!G$33,$L109))&lt;MIN(DAY($E109),DAY(EOMONTH(MIN(Календарь!G$33,$L109),0))),1,0))))-$M109)*$G109)</f>
        <v/>
      </c>
      <c r="U109" s="21" t="str">
        <f aca="false">IF(OR(K109&lt;&gt;"OK",NOT(ISNUMBER(Календарь!H$33))),"",MAX(0,IF(MIN(Календарь!H$33,$L109)&lt;$E109,0,IF($F109="Разово",1,IF($F109="Еженедельно",INT((MIN(Календарь!H$33,$L109)-$E109)/7)+1,(YEAR(MIN(Календарь!H$33,$L109))-YEAR($E109))*12+MONTH(MIN(Календарь!H$33,$L109))-MONTH($E109)+1-IF(DAY(MIN(Календарь!H$33,$L109))&lt;MIN(DAY($E109),DAY(EOMONTH(MIN(Календарь!H$33,$L109),0))),1,0))))-$M109)*$G109)</f>
        <v/>
      </c>
      <c r="V109" s="21" t="str">
        <f aca="false">IF(OR(K109&lt;&gt;"OK",NOT(ISNUMBER(Календарь!I$33))),"",MAX(0,IF(MIN(Календарь!I$33,$L109)&lt;$E109,0,IF($F109="Разово",1,IF($F109="Еженедельно",INT((MIN(Календарь!I$33,$L109)-$E109)/7)+1,(YEAR(MIN(Календарь!I$33,$L109))-YEAR($E109))*12+MONTH(MIN(Календарь!I$33,$L109))-MONTH($E109)+1-IF(DAY(MIN(Календарь!I$33,$L109))&lt;MIN(DAY($E109),DAY(EOMONTH(MIN(Календарь!I$33,$L109),0))),1,0))))-$M109)*$G109)</f>
        <v/>
      </c>
      <c r="W109" s="21" t="str">
        <f aca="false">IF(OR(K109&lt;&gt;"OK",NOT(ISNUMBER(Календарь!J$33))),"",MAX(0,IF(MIN(Календарь!J$33,$L109)&lt;$E109,0,IF($F109="Разово",1,IF($F109="Еженедельно",INT((MIN(Календарь!J$33,$L109)-$E109)/7)+1,(YEAR(MIN(Календарь!J$33,$L109))-YEAR($E109))*12+MONTH(MIN(Календарь!J$33,$L109))-MONTH($E109)+1-IF(DAY(MIN(Календарь!J$33,$L109))&lt;MIN(DAY($E109),DAY(EOMONTH(MIN(Календарь!J$33,$L109),0))),1,0))))-$M109)*$G109)</f>
        <v/>
      </c>
      <c r="X109" s="21" t="str">
        <f aca="false">IF(OR(K109&lt;&gt;"OK",NOT(ISNUMBER(Календарь!K$33))),"",MAX(0,IF(MIN(Календарь!K$33,$L109)&lt;$E109,0,IF($F109="Разово",1,IF($F109="Еженедельно",INT((MIN(Календарь!K$33,$L109)-$E109)/7)+1,(YEAR(MIN(Календарь!K$33,$L109))-YEAR($E109))*12+MONTH(MIN(Календарь!K$33,$L109))-MONTH($E109)+1-IF(DAY(MIN(Календарь!K$33,$L109))&lt;MIN(DAY($E109),DAY(EOMONTH(MIN(Календарь!K$33,$L109),0))),1,0))))-$M109)*$G109)</f>
        <v/>
      </c>
      <c r="Y109" s="21" t="str">
        <f aca="false">IF(OR(K109&lt;&gt;"OK",NOT(ISNUMBER(Календарь!L$33))),"",MAX(0,IF(MIN(Календарь!L$33,$L109)&lt;$E109,0,IF($F109="Разово",1,IF($F109="Еженедельно",INT((MIN(Календарь!L$33,$L109)-$E109)/7)+1,(YEAR(MIN(Календарь!L$33,$L109))-YEAR($E109))*12+MONTH(MIN(Календарь!L$33,$L109))-MONTH($E109)+1-IF(DAY(MIN(Календарь!L$33,$L109))&lt;MIN(DAY($E109),DAY(EOMONTH(MIN(Календарь!L$33,$L109),0))),1,0))))-$M109)*$G109)</f>
        <v/>
      </c>
      <c r="Z109" s="21" t="str">
        <f aca="false">IF(OR(K109&lt;&gt;"OK",NOT(ISNUMBER(Календарь!M$33))),"",MAX(0,IF(MIN(Календарь!M$33,$L109)&lt;$E109,0,IF($F109="Разово",1,IF($F109="Еженедельно",INT((MIN(Календарь!M$33,$L109)-$E109)/7)+1,(YEAR(MIN(Календарь!M$33,$L109))-YEAR($E109))*12+MONTH(MIN(Календарь!M$33,$L109))-MONTH($E109)+1-IF(DAY(MIN(Календарь!M$33,$L109))&lt;MIN(DAY($E109),DAY(EOMONTH(MIN(Календарь!M$33,$L109),0))),1,0))))-$M109)*$G109)</f>
        <v/>
      </c>
      <c r="AA109" s="21" t="str">
        <f aca="false">IF(OR(K109&lt;&gt;"OK",NOT(ISNUMBER(Календарь!N$33))),"",MAX(0,IF(MIN(Календарь!N$33,$L109)&lt;$E109,0,IF($F109="Разово",1,IF($F109="Еженедельно",INT((MIN(Календарь!N$33,$L109)-$E109)/7)+1,(YEAR(MIN(Календарь!N$33,$L109))-YEAR($E109))*12+MONTH(MIN(Календарь!N$33,$L109))-MONTH($E109)+1-IF(DAY(MIN(Календарь!N$33,$L109))&lt;MIN(DAY($E109),DAY(EOMONTH(MIN(Календарь!N$33,$L109),0))),1,0))))-$M109)*$G109)</f>
        <v/>
      </c>
    </row>
    <row r="110" customFormat="false" ht="22" hidden="false" customHeight="true" outlineLevel="0" collapsed="false">
      <c r="A110" s="6"/>
      <c r="B110" s="6"/>
      <c r="C110" s="6"/>
      <c r="D110" s="6"/>
      <c r="E110" s="5"/>
      <c r="F110" s="6"/>
      <c r="G110" s="7"/>
      <c r="H110" s="5"/>
      <c r="I110" s="6"/>
      <c r="J110" s="1"/>
      <c r="K110" s="19" t="str">
        <f aca="false">IF(COUNTA(A110:I110)=0,"",IF(OR(A110="",B110="",C110="",AND(D110&lt;&gt;"Приход",D110&lt;&gt;"Расход"),NOT(ISNUMBER(E110)),NOT(ISNUMBER(G110)),AND(F110&lt;&gt;"Разово",F110&lt;&gt;"Еженедельно",F110&lt;&gt;"Ежемесячно")),"Ошибка: поля или тип",IF(OR(E110&lt;&gt;INT(E110),E110&lt;36526,E110&gt;109574,G110&lt;0),"Ошибка: дата или сумма",IF(AND(H110&lt;&gt;"",NOT(ISNUMBER(H110))),"Ошибка: последний срок",IF(AND(ISNUMBER(H110),OR(H110&lt;E110,H110&lt;&gt;INT(H110))),"Ошибка: последний срок",IF(COUNTIFS($A$12:$A$111,A110)&lt;&gt;1,"Ошибка: повтор ID","OK"))))))</f>
        <v/>
      </c>
      <c r="L110" s="20" t="str">
        <f aca="false">IF(K110="OK",IF(H110="",DATE(2199,12,31),H110),"")</f>
        <v/>
      </c>
      <c r="M110" s="19" t="str">
        <f aca="false">IF(AND(K110="OK",ISNUMBER(Календарь!$C$6)),IF(MIN(Календарь!$C$6-1,$L110)&lt;$E110,0,IF($F110="Разово",1,IF($F110="Еженедельно",INT((MIN(Календарь!$C$6-1,$L110)-$E110)/7)+1,(YEAR(MIN(Календарь!$C$6-1,$L110))-YEAR($E110))*12+MONTH(MIN(Календарь!$C$6-1,$L110))-MONTH($E110)+1-IF(DAY(MIN(Календарь!$C$6-1,$L110))&lt;MIN(DAY($E110),DAY(EOMONTH(MIN(Календарь!$C$6-1,$L110),0))),1,0)))),"")</f>
        <v/>
      </c>
      <c r="N110" s="21" t="str">
        <f aca="false">IF(OR(K110&lt;&gt;"OK",NOT(ISNUMBER(Календарь!$L$5))),"",MAX(0,IF(MIN(Календарь!$L$5,$L110)&lt;$E110,0,IF($F110="Разово",1,IF($F110="Еженедельно",INT((MIN(Календарь!$L$5,$L110)-$E110)/7)+1,(YEAR(MIN(Календарь!$L$5,$L110))-YEAR($E110))*12+MONTH(MIN(Календарь!$L$5,$L110))-MONTH($E110)+1-IF(DAY(MIN(Календарь!$L$5,$L110))&lt;MIN(DAY($E110),DAY(EOMONTH(MIN(Календарь!$L$5,$L110),0))),1,0))))-$M110)*$G110)</f>
        <v/>
      </c>
      <c r="O110" s="21" t="str">
        <f aca="false">IF(OR(K110&lt;&gt;"OK",NOT(ISNUMBER(Календарь!$C$32-1))),"",MAX(0,IF(MIN(Календарь!$C$32-1,$L110)&lt;$E110,0,IF($F110="Разово",1,IF($F110="Еженедельно",INT((MIN(Календарь!$C$32-1,$L110)-$E110)/7)+1,(YEAR(MIN(Календарь!$C$32-1,$L110))-YEAR($E110))*12+MONTH(MIN(Календарь!$C$32-1,$L110))-MONTH($E110)+1-IF(DAY(MIN(Календарь!$C$32-1,$L110))&lt;MIN(DAY($E110),DAY(EOMONTH(MIN(Календарь!$C$32-1,$L110),0))),1,0))))-$M110)*$G110)</f>
        <v/>
      </c>
      <c r="P110" s="21" t="str">
        <f aca="false">IF(OR(K110&lt;&gt;"OK",NOT(ISNUMBER(Календарь!C$33))),"",MAX(0,IF(MIN(Календарь!C$33,$L110)&lt;$E110,0,IF($F110="Разово",1,IF($F110="Еженедельно",INT((MIN(Календарь!C$33,$L110)-$E110)/7)+1,(YEAR(MIN(Календарь!C$33,$L110))-YEAR($E110))*12+MONTH(MIN(Календарь!C$33,$L110))-MONTH($E110)+1-IF(DAY(MIN(Календарь!C$33,$L110))&lt;MIN(DAY($E110),DAY(EOMONTH(MIN(Календарь!C$33,$L110),0))),1,0))))-$M110)*$G110)</f>
        <v/>
      </c>
      <c r="Q110" s="21" t="str">
        <f aca="false">IF(OR(K110&lt;&gt;"OK",NOT(ISNUMBER(Календарь!D$33))),"",MAX(0,IF(MIN(Календарь!D$33,$L110)&lt;$E110,0,IF($F110="Разово",1,IF($F110="Еженедельно",INT((MIN(Календарь!D$33,$L110)-$E110)/7)+1,(YEAR(MIN(Календарь!D$33,$L110))-YEAR($E110))*12+MONTH(MIN(Календарь!D$33,$L110))-MONTH($E110)+1-IF(DAY(MIN(Календарь!D$33,$L110))&lt;MIN(DAY($E110),DAY(EOMONTH(MIN(Календарь!D$33,$L110),0))),1,0))))-$M110)*$G110)</f>
        <v/>
      </c>
      <c r="R110" s="21" t="str">
        <f aca="false">IF(OR(K110&lt;&gt;"OK",NOT(ISNUMBER(Календарь!E$33))),"",MAX(0,IF(MIN(Календарь!E$33,$L110)&lt;$E110,0,IF($F110="Разово",1,IF($F110="Еженедельно",INT((MIN(Календарь!E$33,$L110)-$E110)/7)+1,(YEAR(MIN(Календарь!E$33,$L110))-YEAR($E110))*12+MONTH(MIN(Календарь!E$33,$L110))-MONTH($E110)+1-IF(DAY(MIN(Календарь!E$33,$L110))&lt;MIN(DAY($E110),DAY(EOMONTH(MIN(Календарь!E$33,$L110),0))),1,0))))-$M110)*$G110)</f>
        <v/>
      </c>
      <c r="S110" s="21" t="str">
        <f aca="false">IF(OR(K110&lt;&gt;"OK",NOT(ISNUMBER(Календарь!F$33))),"",MAX(0,IF(MIN(Календарь!F$33,$L110)&lt;$E110,0,IF($F110="Разово",1,IF($F110="Еженедельно",INT((MIN(Календарь!F$33,$L110)-$E110)/7)+1,(YEAR(MIN(Календарь!F$33,$L110))-YEAR($E110))*12+MONTH(MIN(Календарь!F$33,$L110))-MONTH($E110)+1-IF(DAY(MIN(Календарь!F$33,$L110))&lt;MIN(DAY($E110),DAY(EOMONTH(MIN(Календарь!F$33,$L110),0))),1,0))))-$M110)*$G110)</f>
        <v/>
      </c>
      <c r="T110" s="21" t="str">
        <f aca="false">IF(OR(K110&lt;&gt;"OK",NOT(ISNUMBER(Календарь!G$33))),"",MAX(0,IF(MIN(Календарь!G$33,$L110)&lt;$E110,0,IF($F110="Разово",1,IF($F110="Еженедельно",INT((MIN(Календарь!G$33,$L110)-$E110)/7)+1,(YEAR(MIN(Календарь!G$33,$L110))-YEAR($E110))*12+MONTH(MIN(Календарь!G$33,$L110))-MONTH($E110)+1-IF(DAY(MIN(Календарь!G$33,$L110))&lt;MIN(DAY($E110),DAY(EOMONTH(MIN(Календарь!G$33,$L110),0))),1,0))))-$M110)*$G110)</f>
        <v/>
      </c>
      <c r="U110" s="21" t="str">
        <f aca="false">IF(OR(K110&lt;&gt;"OK",NOT(ISNUMBER(Календарь!H$33))),"",MAX(0,IF(MIN(Календарь!H$33,$L110)&lt;$E110,0,IF($F110="Разово",1,IF($F110="Еженедельно",INT((MIN(Календарь!H$33,$L110)-$E110)/7)+1,(YEAR(MIN(Календарь!H$33,$L110))-YEAR($E110))*12+MONTH(MIN(Календарь!H$33,$L110))-MONTH($E110)+1-IF(DAY(MIN(Календарь!H$33,$L110))&lt;MIN(DAY($E110),DAY(EOMONTH(MIN(Календарь!H$33,$L110),0))),1,0))))-$M110)*$G110)</f>
        <v/>
      </c>
      <c r="V110" s="21" t="str">
        <f aca="false">IF(OR(K110&lt;&gt;"OK",NOT(ISNUMBER(Календарь!I$33))),"",MAX(0,IF(MIN(Календарь!I$33,$L110)&lt;$E110,0,IF($F110="Разово",1,IF($F110="Еженедельно",INT((MIN(Календарь!I$33,$L110)-$E110)/7)+1,(YEAR(MIN(Календарь!I$33,$L110))-YEAR($E110))*12+MONTH(MIN(Календарь!I$33,$L110))-MONTH($E110)+1-IF(DAY(MIN(Календарь!I$33,$L110))&lt;MIN(DAY($E110),DAY(EOMONTH(MIN(Календарь!I$33,$L110),0))),1,0))))-$M110)*$G110)</f>
        <v/>
      </c>
      <c r="W110" s="21" t="str">
        <f aca="false">IF(OR(K110&lt;&gt;"OK",NOT(ISNUMBER(Календарь!J$33))),"",MAX(0,IF(MIN(Календарь!J$33,$L110)&lt;$E110,0,IF($F110="Разово",1,IF($F110="Еженедельно",INT((MIN(Календарь!J$33,$L110)-$E110)/7)+1,(YEAR(MIN(Календарь!J$33,$L110))-YEAR($E110))*12+MONTH(MIN(Календарь!J$33,$L110))-MONTH($E110)+1-IF(DAY(MIN(Календарь!J$33,$L110))&lt;MIN(DAY($E110),DAY(EOMONTH(MIN(Календарь!J$33,$L110),0))),1,0))))-$M110)*$G110)</f>
        <v/>
      </c>
      <c r="X110" s="21" t="str">
        <f aca="false">IF(OR(K110&lt;&gt;"OK",NOT(ISNUMBER(Календарь!K$33))),"",MAX(0,IF(MIN(Календарь!K$33,$L110)&lt;$E110,0,IF($F110="Разово",1,IF($F110="Еженедельно",INT((MIN(Календарь!K$33,$L110)-$E110)/7)+1,(YEAR(MIN(Календарь!K$33,$L110))-YEAR($E110))*12+MONTH(MIN(Календарь!K$33,$L110))-MONTH($E110)+1-IF(DAY(MIN(Календарь!K$33,$L110))&lt;MIN(DAY($E110),DAY(EOMONTH(MIN(Календарь!K$33,$L110),0))),1,0))))-$M110)*$G110)</f>
        <v/>
      </c>
      <c r="Y110" s="21" t="str">
        <f aca="false">IF(OR(K110&lt;&gt;"OK",NOT(ISNUMBER(Календарь!L$33))),"",MAX(0,IF(MIN(Календарь!L$33,$L110)&lt;$E110,0,IF($F110="Разово",1,IF($F110="Еженедельно",INT((MIN(Календарь!L$33,$L110)-$E110)/7)+1,(YEAR(MIN(Календарь!L$33,$L110))-YEAR($E110))*12+MONTH(MIN(Календарь!L$33,$L110))-MONTH($E110)+1-IF(DAY(MIN(Календарь!L$33,$L110))&lt;MIN(DAY($E110),DAY(EOMONTH(MIN(Календарь!L$33,$L110),0))),1,0))))-$M110)*$G110)</f>
        <v/>
      </c>
      <c r="Z110" s="21" t="str">
        <f aca="false">IF(OR(K110&lt;&gt;"OK",NOT(ISNUMBER(Календарь!M$33))),"",MAX(0,IF(MIN(Календарь!M$33,$L110)&lt;$E110,0,IF($F110="Разово",1,IF($F110="Еженедельно",INT((MIN(Календарь!M$33,$L110)-$E110)/7)+1,(YEAR(MIN(Календарь!M$33,$L110))-YEAR($E110))*12+MONTH(MIN(Календарь!M$33,$L110))-MONTH($E110)+1-IF(DAY(MIN(Календарь!M$33,$L110))&lt;MIN(DAY($E110),DAY(EOMONTH(MIN(Календарь!M$33,$L110),0))),1,0))))-$M110)*$G110)</f>
        <v/>
      </c>
      <c r="AA110" s="21" t="str">
        <f aca="false">IF(OR(K110&lt;&gt;"OK",NOT(ISNUMBER(Календарь!N$33))),"",MAX(0,IF(MIN(Календарь!N$33,$L110)&lt;$E110,0,IF($F110="Разово",1,IF($F110="Еженедельно",INT((MIN(Календарь!N$33,$L110)-$E110)/7)+1,(YEAR(MIN(Календарь!N$33,$L110))-YEAR($E110))*12+MONTH(MIN(Календарь!N$33,$L110))-MONTH($E110)+1-IF(DAY(MIN(Календарь!N$33,$L110))&lt;MIN(DAY($E110),DAY(EOMONTH(MIN(Календарь!N$33,$L110),0))),1,0))))-$M110)*$G110)</f>
        <v/>
      </c>
    </row>
    <row r="111" customFormat="false" ht="22" hidden="false" customHeight="true" outlineLevel="0" collapsed="false">
      <c r="A111" s="6"/>
      <c r="B111" s="6"/>
      <c r="C111" s="6"/>
      <c r="D111" s="6"/>
      <c r="E111" s="5"/>
      <c r="F111" s="6"/>
      <c r="G111" s="7"/>
      <c r="H111" s="5"/>
      <c r="I111" s="6"/>
      <c r="J111" s="1"/>
      <c r="K111" s="19" t="str">
        <f aca="false">IF(COUNTA(A111:I111)=0,"",IF(OR(A111="",B111="",C111="",AND(D111&lt;&gt;"Приход",D111&lt;&gt;"Расход"),NOT(ISNUMBER(E111)),NOT(ISNUMBER(G111)),AND(F111&lt;&gt;"Разово",F111&lt;&gt;"Еженедельно",F111&lt;&gt;"Ежемесячно")),"Ошибка: поля или тип",IF(OR(E111&lt;&gt;INT(E111),E111&lt;36526,E111&gt;109574,G111&lt;0),"Ошибка: дата или сумма",IF(AND(H111&lt;&gt;"",NOT(ISNUMBER(H111))),"Ошибка: последний срок",IF(AND(ISNUMBER(H111),OR(H111&lt;E111,H111&lt;&gt;INT(H111))),"Ошибка: последний срок",IF(COUNTIFS($A$12:$A$111,A111)&lt;&gt;1,"Ошибка: повтор ID","OK"))))))</f>
        <v/>
      </c>
      <c r="L111" s="20" t="str">
        <f aca="false">IF(K111="OK",IF(H111="",DATE(2199,12,31),H111),"")</f>
        <v/>
      </c>
      <c r="M111" s="19" t="str">
        <f aca="false">IF(AND(K111="OK",ISNUMBER(Календарь!$C$6)),IF(MIN(Календарь!$C$6-1,$L111)&lt;$E111,0,IF($F111="Разово",1,IF($F111="Еженедельно",INT((MIN(Календарь!$C$6-1,$L111)-$E111)/7)+1,(YEAR(MIN(Календарь!$C$6-1,$L111))-YEAR($E111))*12+MONTH(MIN(Календарь!$C$6-1,$L111))-MONTH($E111)+1-IF(DAY(MIN(Календарь!$C$6-1,$L111))&lt;MIN(DAY($E111),DAY(EOMONTH(MIN(Календарь!$C$6-1,$L111),0))),1,0)))),"")</f>
        <v/>
      </c>
      <c r="N111" s="21" t="str">
        <f aca="false">IF(OR(K111&lt;&gt;"OK",NOT(ISNUMBER(Календарь!$L$5))),"",MAX(0,IF(MIN(Календарь!$L$5,$L111)&lt;$E111,0,IF($F111="Разово",1,IF($F111="Еженедельно",INT((MIN(Календарь!$L$5,$L111)-$E111)/7)+1,(YEAR(MIN(Календарь!$L$5,$L111))-YEAR($E111))*12+MONTH(MIN(Календарь!$L$5,$L111))-MONTH($E111)+1-IF(DAY(MIN(Календарь!$L$5,$L111))&lt;MIN(DAY($E111),DAY(EOMONTH(MIN(Календарь!$L$5,$L111),0))),1,0))))-$M111)*$G111)</f>
        <v/>
      </c>
      <c r="O111" s="21" t="str">
        <f aca="false">IF(OR(K111&lt;&gt;"OK",NOT(ISNUMBER(Календарь!$C$32-1))),"",MAX(0,IF(MIN(Календарь!$C$32-1,$L111)&lt;$E111,0,IF($F111="Разово",1,IF($F111="Еженедельно",INT((MIN(Календарь!$C$32-1,$L111)-$E111)/7)+1,(YEAR(MIN(Календарь!$C$32-1,$L111))-YEAR($E111))*12+MONTH(MIN(Календарь!$C$32-1,$L111))-MONTH($E111)+1-IF(DAY(MIN(Календарь!$C$32-1,$L111))&lt;MIN(DAY($E111),DAY(EOMONTH(MIN(Календарь!$C$32-1,$L111),0))),1,0))))-$M111)*$G111)</f>
        <v/>
      </c>
      <c r="P111" s="21" t="str">
        <f aca="false">IF(OR(K111&lt;&gt;"OK",NOT(ISNUMBER(Календарь!C$33))),"",MAX(0,IF(MIN(Календарь!C$33,$L111)&lt;$E111,0,IF($F111="Разово",1,IF($F111="Еженедельно",INT((MIN(Календарь!C$33,$L111)-$E111)/7)+1,(YEAR(MIN(Календарь!C$33,$L111))-YEAR($E111))*12+MONTH(MIN(Календарь!C$33,$L111))-MONTH($E111)+1-IF(DAY(MIN(Календарь!C$33,$L111))&lt;MIN(DAY($E111),DAY(EOMONTH(MIN(Календарь!C$33,$L111),0))),1,0))))-$M111)*$G111)</f>
        <v/>
      </c>
      <c r="Q111" s="21" t="str">
        <f aca="false">IF(OR(K111&lt;&gt;"OK",NOT(ISNUMBER(Календарь!D$33))),"",MAX(0,IF(MIN(Календарь!D$33,$L111)&lt;$E111,0,IF($F111="Разово",1,IF($F111="Еженедельно",INT((MIN(Календарь!D$33,$L111)-$E111)/7)+1,(YEAR(MIN(Календарь!D$33,$L111))-YEAR($E111))*12+MONTH(MIN(Календарь!D$33,$L111))-MONTH($E111)+1-IF(DAY(MIN(Календарь!D$33,$L111))&lt;MIN(DAY($E111),DAY(EOMONTH(MIN(Календарь!D$33,$L111),0))),1,0))))-$M111)*$G111)</f>
        <v/>
      </c>
      <c r="R111" s="21" t="str">
        <f aca="false">IF(OR(K111&lt;&gt;"OK",NOT(ISNUMBER(Календарь!E$33))),"",MAX(0,IF(MIN(Календарь!E$33,$L111)&lt;$E111,0,IF($F111="Разово",1,IF($F111="Еженедельно",INT((MIN(Календарь!E$33,$L111)-$E111)/7)+1,(YEAR(MIN(Календарь!E$33,$L111))-YEAR($E111))*12+MONTH(MIN(Календарь!E$33,$L111))-MONTH($E111)+1-IF(DAY(MIN(Календарь!E$33,$L111))&lt;MIN(DAY($E111),DAY(EOMONTH(MIN(Календарь!E$33,$L111),0))),1,0))))-$M111)*$G111)</f>
        <v/>
      </c>
      <c r="S111" s="21" t="str">
        <f aca="false">IF(OR(K111&lt;&gt;"OK",NOT(ISNUMBER(Календарь!F$33))),"",MAX(0,IF(MIN(Календарь!F$33,$L111)&lt;$E111,0,IF($F111="Разово",1,IF($F111="Еженедельно",INT((MIN(Календарь!F$33,$L111)-$E111)/7)+1,(YEAR(MIN(Календарь!F$33,$L111))-YEAR($E111))*12+MONTH(MIN(Календарь!F$33,$L111))-MONTH($E111)+1-IF(DAY(MIN(Календарь!F$33,$L111))&lt;MIN(DAY($E111),DAY(EOMONTH(MIN(Календарь!F$33,$L111),0))),1,0))))-$M111)*$G111)</f>
        <v/>
      </c>
      <c r="T111" s="21" t="str">
        <f aca="false">IF(OR(K111&lt;&gt;"OK",NOT(ISNUMBER(Календарь!G$33))),"",MAX(0,IF(MIN(Календарь!G$33,$L111)&lt;$E111,0,IF($F111="Разово",1,IF($F111="Еженедельно",INT((MIN(Календарь!G$33,$L111)-$E111)/7)+1,(YEAR(MIN(Календарь!G$33,$L111))-YEAR($E111))*12+MONTH(MIN(Календарь!G$33,$L111))-MONTH($E111)+1-IF(DAY(MIN(Календарь!G$33,$L111))&lt;MIN(DAY($E111),DAY(EOMONTH(MIN(Календарь!G$33,$L111),0))),1,0))))-$M111)*$G111)</f>
        <v/>
      </c>
      <c r="U111" s="21" t="str">
        <f aca="false">IF(OR(K111&lt;&gt;"OK",NOT(ISNUMBER(Календарь!H$33))),"",MAX(0,IF(MIN(Календарь!H$33,$L111)&lt;$E111,0,IF($F111="Разово",1,IF($F111="Еженедельно",INT((MIN(Календарь!H$33,$L111)-$E111)/7)+1,(YEAR(MIN(Календарь!H$33,$L111))-YEAR($E111))*12+MONTH(MIN(Календарь!H$33,$L111))-MONTH($E111)+1-IF(DAY(MIN(Календарь!H$33,$L111))&lt;MIN(DAY($E111),DAY(EOMONTH(MIN(Календарь!H$33,$L111),0))),1,0))))-$M111)*$G111)</f>
        <v/>
      </c>
      <c r="V111" s="21" t="str">
        <f aca="false">IF(OR(K111&lt;&gt;"OK",NOT(ISNUMBER(Календарь!I$33))),"",MAX(0,IF(MIN(Календарь!I$33,$L111)&lt;$E111,0,IF($F111="Разово",1,IF($F111="Еженедельно",INT((MIN(Календарь!I$33,$L111)-$E111)/7)+1,(YEAR(MIN(Календарь!I$33,$L111))-YEAR($E111))*12+MONTH(MIN(Календарь!I$33,$L111))-MONTH($E111)+1-IF(DAY(MIN(Календарь!I$33,$L111))&lt;MIN(DAY($E111),DAY(EOMONTH(MIN(Календарь!I$33,$L111),0))),1,0))))-$M111)*$G111)</f>
        <v/>
      </c>
      <c r="W111" s="21" t="str">
        <f aca="false">IF(OR(K111&lt;&gt;"OK",NOT(ISNUMBER(Календарь!J$33))),"",MAX(0,IF(MIN(Календарь!J$33,$L111)&lt;$E111,0,IF($F111="Разово",1,IF($F111="Еженедельно",INT((MIN(Календарь!J$33,$L111)-$E111)/7)+1,(YEAR(MIN(Календарь!J$33,$L111))-YEAR($E111))*12+MONTH(MIN(Календарь!J$33,$L111))-MONTH($E111)+1-IF(DAY(MIN(Календарь!J$33,$L111))&lt;MIN(DAY($E111),DAY(EOMONTH(MIN(Календарь!J$33,$L111),0))),1,0))))-$M111)*$G111)</f>
        <v/>
      </c>
      <c r="X111" s="21" t="str">
        <f aca="false">IF(OR(K111&lt;&gt;"OK",NOT(ISNUMBER(Календарь!K$33))),"",MAX(0,IF(MIN(Календарь!K$33,$L111)&lt;$E111,0,IF($F111="Разово",1,IF($F111="Еженедельно",INT((MIN(Календарь!K$33,$L111)-$E111)/7)+1,(YEAR(MIN(Календарь!K$33,$L111))-YEAR($E111))*12+MONTH(MIN(Календарь!K$33,$L111))-MONTH($E111)+1-IF(DAY(MIN(Календарь!K$33,$L111))&lt;MIN(DAY($E111),DAY(EOMONTH(MIN(Календарь!K$33,$L111),0))),1,0))))-$M111)*$G111)</f>
        <v/>
      </c>
      <c r="Y111" s="21" t="str">
        <f aca="false">IF(OR(K111&lt;&gt;"OK",NOT(ISNUMBER(Календарь!L$33))),"",MAX(0,IF(MIN(Календарь!L$33,$L111)&lt;$E111,0,IF($F111="Разово",1,IF($F111="Еженедельно",INT((MIN(Календарь!L$33,$L111)-$E111)/7)+1,(YEAR(MIN(Календарь!L$33,$L111))-YEAR($E111))*12+MONTH(MIN(Календарь!L$33,$L111))-MONTH($E111)+1-IF(DAY(MIN(Календарь!L$33,$L111))&lt;MIN(DAY($E111),DAY(EOMONTH(MIN(Календарь!L$33,$L111),0))),1,0))))-$M111)*$G111)</f>
        <v/>
      </c>
      <c r="Z111" s="21" t="str">
        <f aca="false">IF(OR(K111&lt;&gt;"OK",NOT(ISNUMBER(Календарь!M$33))),"",MAX(0,IF(MIN(Календарь!M$33,$L111)&lt;$E111,0,IF($F111="Разово",1,IF($F111="Еженедельно",INT((MIN(Календарь!M$33,$L111)-$E111)/7)+1,(YEAR(MIN(Календарь!M$33,$L111))-YEAR($E111))*12+MONTH(MIN(Календарь!M$33,$L111))-MONTH($E111)+1-IF(DAY(MIN(Календарь!M$33,$L111))&lt;MIN(DAY($E111),DAY(EOMONTH(MIN(Календарь!M$33,$L111),0))),1,0))))-$M111)*$G111)</f>
        <v/>
      </c>
      <c r="AA111" s="21" t="str">
        <f aca="false">IF(OR(K111&lt;&gt;"OK",NOT(ISNUMBER(Календарь!N$33))),"",MAX(0,IF(MIN(Календарь!N$33,$L111)&lt;$E111,0,IF($F111="Разово",1,IF($F111="Еженедельно",INT((MIN(Календарь!N$33,$L111)-$E111)/7)+1,(YEAR(MIN(Календарь!N$33,$L111))-YEAR($E111))*12+MONTH(MIN(Календарь!N$33,$L111))-MONTH($E111)+1-IF(DAY(MIN(Календарь!N$33,$L111))&lt;MIN(DAY($E111),DAY(EOMONTH(MIN(Календарь!N$33,$L111),0))),1,0))))-$M111)*$G111)</f>
        <v/>
      </c>
    </row>
    <row r="112" customFormat="false" ht="22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customFormat="false" ht="22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customFormat="false" ht="22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</sheetData>
  <conditionalFormatting sqref="K12:K111">
    <cfRule type="expression" priority="2" aboveAverage="0" equalAverage="0" bottom="0" percent="0" rank="0" text="" dxfId="8">
      <formula>LEFT(K12,6)="Ошибка"</formula>
    </cfRule>
  </conditionalFormatting>
  <dataValidations count="5">
    <dataValidation allowBlank="false" errorStyle="stop" operator="between" showDropDown="false" showErrorMessage="false" showInputMessage="false" sqref="E12:E111" type="date">
      <formula1>36526</formula1>
      <formula2>109574</formula2>
    </dataValidation>
    <dataValidation allowBlank="false" errorStyle="stop" operator="between" showDropDown="false" showErrorMessage="false" showInputMessage="false" sqref="H12:H111" type="date">
      <formula1>36526</formula1>
      <formula2>109574</formula2>
    </dataValidation>
    <dataValidation allowBlank="false" errorStyle="stop" operator="greaterThanOrEqual" showDropDown="false" showErrorMessage="false" showInputMessage="false" sqref="G12:G111" type="decimal">
      <formula1>0</formula1>
      <formula2>0</formula2>
    </dataValidation>
    <dataValidation allowBlank="false" errorStyle="stop" operator="between" showDropDown="false" showErrorMessage="false" showInputMessage="false" sqref="D12:D111" type="list">
      <formula1>"Приход,Расход"</formula1>
      <formula2>0</formula2>
    </dataValidation>
    <dataValidation allowBlank="false" errorStyle="stop" operator="between" showDropDown="false" showErrorMessage="false" showInputMessage="false" sqref="F12:F111" type="list">
      <formula1>"Разово,Еженедельно,Ежемесячно"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87F8C"/>
    <pageSetUpPr fitToPage="false"/>
  </sheetPr>
  <dimension ref="A1:O5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7"/>
    <col collapsed="false" customWidth="true" hidden="false" outlineLevel="0" max="7" min="7" style="0" width="32"/>
    <col collapsed="false" customWidth="true" hidden="false" outlineLevel="0" max="8" min="8" style="0" width="21"/>
    <col collapsed="false" customWidth="true" hidden="false" outlineLevel="0" max="9" min="9" style="0" width="34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4" min="12" style="0" width="18"/>
    <col collapsed="false" customWidth="true" hidden="false" outlineLevel="0" max="15" min="15" style="0" width="20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2" hidden="false" customHeight="true" outlineLevel="0" collapsed="false">
      <c r="A2" s="1"/>
      <c r="B2" s="2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22" hidden="false" customHeight="true" outlineLevel="0" collapsed="false">
      <c r="A3" s="9" t="s">
        <v>99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22" hidden="false" customHeight="true" outlineLevel="0" collapsed="false">
      <c r="A5" s="9" t="s">
        <v>100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customFormat="false" ht="22" hidden="false" customHeight="true" outlineLevel="0" collapsed="false">
      <c r="A6" s="9" t="s">
        <v>101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customFormat="false" ht="22" hidden="false" customHeight="true" outlineLevel="0" collapsed="false">
      <c r="A7" s="9" t="s">
        <v>102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customFormat="false" ht="22" hidden="false" customHeight="true" outlineLevel="0" collapsed="false">
      <c r="A8" s="9" t="s">
        <v>103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customFormat="false" ht="2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customFormat="false" ht="22" hidden="false" customHeight="true" outlineLevel="0" collapsed="false">
      <c r="A10" s="1" t="s">
        <v>104</v>
      </c>
      <c r="B10" s="1" t="n">
        <f aca="false">COUNTA(A12:A511)</f>
        <v>6</v>
      </c>
      <c r="C10" s="1"/>
      <c r="D10" s="1" t="s">
        <v>54</v>
      </c>
      <c r="E10" s="1" t="n">
        <f aca="false">500-B10</f>
        <v>494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customFormat="false" ht="32" hidden="false" customHeight="true" outlineLevel="0" collapsed="false">
      <c r="A11" s="12" t="s">
        <v>105</v>
      </c>
      <c r="B11" s="12" t="s">
        <v>106</v>
      </c>
      <c r="C11" s="12" t="s">
        <v>58</v>
      </c>
      <c r="D11" s="12" t="s">
        <v>107</v>
      </c>
      <c r="E11" s="12" t="s">
        <v>55</v>
      </c>
      <c r="F11" s="12" t="s">
        <v>108</v>
      </c>
      <c r="G11" s="12" t="s">
        <v>56</v>
      </c>
      <c r="H11" s="12" t="s">
        <v>109</v>
      </c>
      <c r="I11" s="12" t="s">
        <v>64</v>
      </c>
      <c r="J11" s="12" t="s">
        <v>110</v>
      </c>
      <c r="K11" s="12" t="s">
        <v>111</v>
      </c>
      <c r="L11" s="12" t="s">
        <v>112</v>
      </c>
      <c r="M11" s="12" t="s">
        <v>113</v>
      </c>
      <c r="N11" s="12" t="s">
        <v>114</v>
      </c>
      <c r="O11" s="12" t="s">
        <v>115</v>
      </c>
    </row>
    <row r="12" customFormat="false" ht="22" hidden="false" customHeight="true" outlineLevel="0" collapsed="false">
      <c r="A12" s="6" t="s">
        <v>116</v>
      </c>
      <c r="B12" s="5" t="n">
        <v>46267</v>
      </c>
      <c r="C12" s="6" t="s">
        <v>72</v>
      </c>
      <c r="D12" s="7" t="n">
        <v>180000</v>
      </c>
      <c r="E12" s="6" t="s">
        <v>69</v>
      </c>
      <c r="F12" s="5" t="n">
        <v>46267</v>
      </c>
      <c r="G12" s="6" t="s">
        <v>70</v>
      </c>
      <c r="H12" s="6"/>
      <c r="I12" s="19" t="str">
        <f aca="false">IF(COUNTA(A12:H12)=0,"",IF(OR(A12="",NOT(ISNUMBER(B12)),NOT(ISNUMBER(D12)),AND(C12&lt;&gt;"Приход",C12&lt;&gt;"Расход")),"Ошибка: поля или тип",IF(OR(B12&lt;36526,B12&gt;109574,B12&lt;&gt;INT(B12),D12&lt;0),"Ошибка: дата или сумма",IF(COUNTIFS($A$12:$A$511,A12)&lt;&gt;1,"Ошибка: повтор ID",IF(E12="",IF(OR(F12&lt;&gt;"",H12=""),"Ошибка: внеплановая статья/срок","OK"),IF(COUNTIFS(Планы!$A$12:$A$111,E12)&lt;&gt;1,"Ошибка: ID плана",IF(INDEX(Планы!$K$12:$K$111,MATCH(E12,Планы!$A$12:$A$111,0))&lt;&gt;"OK","Ошибка: исходный план",IF(OR(NOT(ISNUMBER(F12)),C12&lt;&gt;INDEX(Планы!$D$12:$D$111,MATCH(E12,Планы!$A$12:$A$111,0))),"Ошибка: срок/направление",IF(AND(F12&gt;=INDEX(Планы!$E$12:$E$111,MATCH(E12,Планы!$A$12:$A$111,0)),F12&lt;=INDEX(Планы!$L$12:$L$111,MATCH(E12,Планы!$A$12:$A$111,0)),IF(INDEX(Планы!$F$12:$F$111,MATCH(E12,Планы!$A$12:$A$111,0))="Разово",F12=INDEX(Планы!$E$12:$E$111,MATCH(E12,Планы!$A$12:$A$111,0)),IF(INDEX(Планы!$F$12:$F$111,MATCH(E12,Планы!$A$12:$A$111,0))="Еженедельно",MOD(F12-INDEX(Планы!$E$12:$E$111,MATCH(E12,Планы!$A$12:$A$111,0)),7)=0,F12=DATE(YEAR(F12),MONTH(F12),MIN(DAY(INDEX(Планы!$E$12:$E$111,MATCH(E12,Планы!$A$12:$A$111,0))),DAY(EOMONTH(F12,0))))))),"OK","Ошибка: нет повторения")))))))))</f>
        <v>OK</v>
      </c>
      <c r="J12" s="21" t="n">
        <f aca="false">IF(AND(I12="OK",E12&lt;&gt;""),INDEX(Планы!$G$12:$G$111,MATCH(E12,Планы!$A$12:$A$111,0)),"")</f>
        <v>180000</v>
      </c>
      <c r="K12" s="21" t="str">
        <f aca="false">IF(I12&lt;&gt;"OK","",IF(E12="",H12,INDEX(Планы!$C$12:$C$111,MATCH(E12,Планы!$A$12:$A$111,0))))</f>
        <v>Клиенты</v>
      </c>
      <c r="L12" s="21" t="n">
        <f aca="false">IF(AND(I12="OK",E12&lt;&gt;"",O12=1),MIN(J12,N12),0)</f>
        <v>180000</v>
      </c>
      <c r="M12" s="21" t="n">
        <f aca="false">IF(AND(I12="OK",E12&lt;&gt;"",O12=1),MAX(0,N12-J12),0)</f>
        <v>0</v>
      </c>
      <c r="N12" s="21" t="n">
        <f aca="false">IF(AND(I12="OK",E12&lt;&gt;""),SUMIFS($D$12:$D$511,$E$12:$E$511,E12,$F$12:$F$511,F12,$B$12:$B$511,"&lt;="&amp;Календарь!$L$5,$I$12:$I$511,"OK"),"")</f>
        <v>180000</v>
      </c>
      <c r="O12" s="19" t="n">
        <f aca="false">IF(AND(I12="OK",E12&lt;&gt;""),IF(COUNTIFS($E$12:E12,E12,$F$12:F12,F12,$I$12:I12,"OK")=1,1,0),0)</f>
        <v>1</v>
      </c>
    </row>
    <row r="13" customFormat="false" ht="22" hidden="false" customHeight="true" outlineLevel="0" collapsed="false">
      <c r="A13" s="6" t="s">
        <v>117</v>
      </c>
      <c r="B13" s="5" t="n">
        <v>46268</v>
      </c>
      <c r="C13" s="6" t="s">
        <v>78</v>
      </c>
      <c r="D13" s="7" t="n">
        <v>50000</v>
      </c>
      <c r="E13" s="6" t="s">
        <v>75</v>
      </c>
      <c r="F13" s="5" t="n">
        <v>46268</v>
      </c>
      <c r="G13" s="6" t="s">
        <v>118</v>
      </c>
      <c r="H13" s="6"/>
      <c r="I13" s="19" t="str">
        <f aca="false">IF(COUNTA(A13:H13)=0,"",IF(OR(A13="",NOT(ISNUMBER(B13)),NOT(ISNUMBER(D13)),AND(C13&lt;&gt;"Приход",C13&lt;&gt;"Расход")),"Ошибка: поля или тип",IF(OR(B13&lt;36526,B13&gt;109574,B13&lt;&gt;INT(B13),D13&lt;0),"Ошибка: дата или сумма",IF(COUNTIFS($A$12:$A$511,A13)&lt;&gt;1,"Ошибка: повтор ID",IF(E13="",IF(OR(F13&lt;&gt;"",H13=""),"Ошибка: внеплановая статья/срок","OK"),IF(COUNTIFS(Планы!$A$12:$A$111,E13)&lt;&gt;1,"Ошибка: ID плана",IF(INDEX(Планы!$K$12:$K$111,MATCH(E13,Планы!$A$12:$A$111,0))&lt;&gt;"OK","Ошибка: исходный план",IF(OR(NOT(ISNUMBER(F13)),C13&lt;&gt;INDEX(Планы!$D$12:$D$111,MATCH(E13,Планы!$A$12:$A$111,0))),"Ошибка: срок/направление",IF(AND(F13&gt;=INDEX(Планы!$E$12:$E$111,MATCH(E13,Планы!$A$12:$A$111,0)),F13&lt;=INDEX(Планы!$L$12:$L$111,MATCH(E13,Планы!$A$12:$A$111,0)),IF(INDEX(Планы!$F$12:$F$111,MATCH(E13,Планы!$A$12:$A$111,0))="Разово",F13=INDEX(Планы!$E$12:$E$111,MATCH(E13,Планы!$A$12:$A$111,0)),IF(INDEX(Планы!$F$12:$F$111,MATCH(E13,Планы!$A$12:$A$111,0))="Еженедельно",MOD(F13-INDEX(Планы!$E$12:$E$111,MATCH(E13,Планы!$A$12:$A$111,0)),7)=0,F13=DATE(YEAR(F13),MONTH(F13),MIN(DAY(INDEX(Планы!$E$12:$E$111,MATCH(E13,Планы!$A$12:$A$111,0))),DAY(EOMONTH(F13,0))))))),"OK","Ошибка: нет повторения")))))))))</f>
        <v>OK</v>
      </c>
      <c r="J13" s="21" t="n">
        <f aca="false">IF(AND(I13="OK",E13&lt;&gt;""),INDEX(Планы!$G$12:$G$111,MATCH(E13,Планы!$A$12:$A$111,0)),"")</f>
        <v>50000</v>
      </c>
      <c r="K13" s="21" t="str">
        <f aca="false">IF(I13&lt;&gt;"OK","",IF(E13="",H13,INDEX(Планы!$C$12:$C$111,MATCH(E13,Планы!$A$12:$A$111,0))))</f>
        <v>Аренда</v>
      </c>
      <c r="L13" s="21" t="n">
        <f aca="false">IF(AND(I13="OK",E13&lt;&gt;"",O13=1),MIN(J13,N13),0)</f>
        <v>50000</v>
      </c>
      <c r="M13" s="21" t="n">
        <f aca="false">IF(AND(I13="OK",E13&lt;&gt;"",O13=1),MAX(0,N13-J13),0)</f>
        <v>0</v>
      </c>
      <c r="N13" s="21" t="n">
        <f aca="false">IF(AND(I13="OK",E13&lt;&gt;""),SUMIFS($D$12:$D$511,$E$12:$E$511,E13,$F$12:$F$511,F13,$B$12:$B$511,"&lt;="&amp;Календарь!$L$5,$I$12:$I$511,"OK"),"")</f>
        <v>50000</v>
      </c>
      <c r="O13" s="19" t="n">
        <f aca="false">IF(AND(I13="OK",E13&lt;&gt;""),IF(COUNTIFS($E$12:E13,E13,$F$12:F13,F13,$I$12:I13,"OK")=1,1,0),0)</f>
        <v>1</v>
      </c>
    </row>
    <row r="14" customFormat="false" ht="22" hidden="false" customHeight="true" outlineLevel="0" collapsed="false">
      <c r="A14" s="6" t="s">
        <v>119</v>
      </c>
      <c r="B14" s="5" t="n">
        <v>46271</v>
      </c>
      <c r="C14" s="6" t="s">
        <v>72</v>
      </c>
      <c r="D14" s="7" t="n">
        <v>40000</v>
      </c>
      <c r="E14" s="6" t="s">
        <v>81</v>
      </c>
      <c r="F14" s="5" t="n">
        <v>46270</v>
      </c>
      <c r="G14" s="6" t="s">
        <v>120</v>
      </c>
      <c r="H14" s="6"/>
      <c r="I14" s="19" t="str">
        <f aca="false">IF(COUNTA(A14:H14)=0,"",IF(OR(A14="",NOT(ISNUMBER(B14)),NOT(ISNUMBER(D14)),AND(C14&lt;&gt;"Приход",C14&lt;&gt;"Расход")),"Ошибка: поля или тип",IF(OR(B14&lt;36526,B14&gt;109574,B14&lt;&gt;INT(B14),D14&lt;0),"Ошибка: дата или сумма",IF(COUNTIFS($A$12:$A$511,A14)&lt;&gt;1,"Ошибка: повтор ID",IF(E14="",IF(OR(F14&lt;&gt;"",H14=""),"Ошибка: внеплановая статья/срок","OK"),IF(COUNTIFS(Планы!$A$12:$A$111,E14)&lt;&gt;1,"Ошибка: ID плана",IF(INDEX(Планы!$K$12:$K$111,MATCH(E14,Планы!$A$12:$A$111,0))&lt;&gt;"OK","Ошибка: исходный план",IF(OR(NOT(ISNUMBER(F14)),C14&lt;&gt;INDEX(Планы!$D$12:$D$111,MATCH(E14,Планы!$A$12:$A$111,0))),"Ошибка: срок/направление",IF(AND(F14&gt;=INDEX(Планы!$E$12:$E$111,MATCH(E14,Планы!$A$12:$A$111,0)),F14&lt;=INDEX(Планы!$L$12:$L$111,MATCH(E14,Планы!$A$12:$A$111,0)),IF(INDEX(Планы!$F$12:$F$111,MATCH(E14,Планы!$A$12:$A$111,0))="Разово",F14=INDEX(Планы!$E$12:$E$111,MATCH(E14,Планы!$A$12:$A$111,0)),IF(INDEX(Планы!$F$12:$F$111,MATCH(E14,Планы!$A$12:$A$111,0))="Еженедельно",MOD(F14-INDEX(Планы!$E$12:$E$111,MATCH(E14,Планы!$A$12:$A$111,0)),7)=0,F14=DATE(YEAR(F14),MONTH(F14),MIN(DAY(INDEX(Планы!$E$12:$E$111,MATCH(E14,Планы!$A$12:$A$111,0))),DAY(EOMONTH(F14,0))))))),"OK","Ошибка: нет повторения")))))))))</f>
        <v>OK</v>
      </c>
      <c r="J14" s="21" t="n">
        <f aca="false">IF(AND(I14="OK",E14&lt;&gt;""),INDEX(Планы!$G$12:$G$111,MATCH(E14,Планы!$A$12:$A$111,0)),"")</f>
        <v>80000</v>
      </c>
      <c r="K14" s="21" t="str">
        <f aca="false">IF(I14&lt;&gt;"OK","",IF(E14="",H14,INDEX(Планы!$C$12:$C$111,MATCH(E14,Планы!$A$12:$A$111,0))))</f>
        <v>Клиенты</v>
      </c>
      <c r="L14" s="21" t="n">
        <f aca="false">IF(AND(I14="OK",E14&lt;&gt;"",O14=1),MIN(J14,N14),0)</f>
        <v>60000</v>
      </c>
      <c r="M14" s="21" t="n">
        <f aca="false">IF(AND(I14="OK",E14&lt;&gt;"",O14=1),MAX(0,N14-J14),0)</f>
        <v>0</v>
      </c>
      <c r="N14" s="21" t="n">
        <f aca="false">IF(AND(I14="OK",E14&lt;&gt;""),SUMIFS($D$12:$D$511,$E$12:$E$511,E14,$F$12:$F$511,F14,$B$12:$B$511,"&lt;="&amp;Календарь!$L$5,$I$12:$I$511,"OK"),"")</f>
        <v>60000</v>
      </c>
      <c r="O14" s="19" t="n">
        <f aca="false">IF(AND(I14="OK",E14&lt;&gt;""),IF(COUNTIFS($E$12:E14,E14,$F$12:F14,F14,$I$12:I14,"OK")=1,1,0),0)</f>
        <v>1</v>
      </c>
    </row>
    <row r="15" customFormat="false" ht="22" hidden="false" customHeight="true" outlineLevel="0" collapsed="false">
      <c r="A15" s="6" t="s">
        <v>121</v>
      </c>
      <c r="B15" s="5" t="n">
        <v>46271</v>
      </c>
      <c r="C15" s="6" t="s">
        <v>72</v>
      </c>
      <c r="D15" s="7" t="n">
        <v>20000</v>
      </c>
      <c r="E15" s="6" t="s">
        <v>81</v>
      </c>
      <c r="F15" s="5" t="n">
        <v>46270</v>
      </c>
      <c r="G15" s="6" t="s">
        <v>122</v>
      </c>
      <c r="H15" s="6"/>
      <c r="I15" s="19" t="str">
        <f aca="false">IF(COUNTA(A15:H15)=0,"",IF(OR(A15="",NOT(ISNUMBER(B15)),NOT(ISNUMBER(D15)),AND(C15&lt;&gt;"Приход",C15&lt;&gt;"Расход")),"Ошибка: поля или тип",IF(OR(B15&lt;36526,B15&gt;109574,B15&lt;&gt;INT(B15),D15&lt;0),"Ошибка: дата или сумма",IF(COUNTIFS($A$12:$A$511,A15)&lt;&gt;1,"Ошибка: повтор ID",IF(E15="",IF(OR(F15&lt;&gt;"",H15=""),"Ошибка: внеплановая статья/срок","OK"),IF(COUNTIFS(Планы!$A$12:$A$111,E15)&lt;&gt;1,"Ошибка: ID плана",IF(INDEX(Планы!$K$12:$K$111,MATCH(E15,Планы!$A$12:$A$111,0))&lt;&gt;"OK","Ошибка: исходный план",IF(OR(NOT(ISNUMBER(F15)),C15&lt;&gt;INDEX(Планы!$D$12:$D$111,MATCH(E15,Планы!$A$12:$A$111,0))),"Ошибка: срок/направление",IF(AND(F15&gt;=INDEX(Планы!$E$12:$E$111,MATCH(E15,Планы!$A$12:$A$111,0)),F15&lt;=INDEX(Планы!$L$12:$L$111,MATCH(E15,Планы!$A$12:$A$111,0)),IF(INDEX(Планы!$F$12:$F$111,MATCH(E15,Планы!$A$12:$A$111,0))="Разово",F15=INDEX(Планы!$E$12:$E$111,MATCH(E15,Планы!$A$12:$A$111,0)),IF(INDEX(Планы!$F$12:$F$111,MATCH(E15,Планы!$A$12:$A$111,0))="Еженедельно",MOD(F15-INDEX(Планы!$E$12:$E$111,MATCH(E15,Планы!$A$12:$A$111,0)),7)=0,F15=DATE(YEAR(F15),MONTH(F15),MIN(DAY(INDEX(Планы!$E$12:$E$111,MATCH(E15,Планы!$A$12:$A$111,0))),DAY(EOMONTH(F15,0))))))),"OK","Ошибка: нет повторения")))))))))</f>
        <v>OK</v>
      </c>
      <c r="J15" s="21" t="n">
        <f aca="false">IF(AND(I15="OK",E15&lt;&gt;""),INDEX(Планы!$G$12:$G$111,MATCH(E15,Планы!$A$12:$A$111,0)),"")</f>
        <v>80000</v>
      </c>
      <c r="K15" s="21" t="str">
        <f aca="false">IF(I15&lt;&gt;"OK","",IF(E15="",H15,INDEX(Планы!$C$12:$C$111,MATCH(E15,Планы!$A$12:$A$111,0))))</f>
        <v>Клиенты</v>
      </c>
      <c r="L15" s="21" t="n">
        <f aca="false">IF(AND(I15="OK",E15&lt;&gt;"",O15=1),MIN(J15,N15),0)</f>
        <v>0</v>
      </c>
      <c r="M15" s="21" t="n">
        <f aca="false">IF(AND(I15="OK",E15&lt;&gt;"",O15=1),MAX(0,N15-J15),0)</f>
        <v>0</v>
      </c>
      <c r="N15" s="21" t="n">
        <f aca="false">IF(AND(I15="OK",E15&lt;&gt;""),SUMIFS($D$12:$D$511,$E$12:$E$511,E15,$F$12:$F$511,F15,$B$12:$B$511,"&lt;="&amp;Календарь!$L$5,$I$12:$I$511,"OK"),"")</f>
        <v>60000</v>
      </c>
      <c r="O15" s="19" t="n">
        <f aca="false">IF(AND(I15="OK",E15&lt;&gt;""),IF(COUNTIFS($E$12:E15,E15,$F$12:F15,F15,$I$12:I15,"OK")=1,1,0),0)</f>
        <v>0</v>
      </c>
    </row>
    <row r="16" customFormat="false" ht="22" hidden="false" customHeight="true" outlineLevel="0" collapsed="false">
      <c r="A16" s="6" t="s">
        <v>123</v>
      </c>
      <c r="B16" s="5" t="n">
        <v>46273</v>
      </c>
      <c r="C16" s="6" t="s">
        <v>78</v>
      </c>
      <c r="D16" s="7" t="n">
        <v>70000</v>
      </c>
      <c r="E16" s="6" t="s">
        <v>84</v>
      </c>
      <c r="F16" s="5" t="n">
        <v>46272</v>
      </c>
      <c r="G16" s="6" t="s">
        <v>85</v>
      </c>
      <c r="H16" s="6"/>
      <c r="I16" s="19" t="str">
        <f aca="false">IF(COUNTA(A16:H16)=0,"",IF(OR(A16="",NOT(ISNUMBER(B16)),NOT(ISNUMBER(D16)),AND(C16&lt;&gt;"Приход",C16&lt;&gt;"Расход")),"Ошибка: поля или тип",IF(OR(B16&lt;36526,B16&gt;109574,B16&lt;&gt;INT(B16),D16&lt;0),"Ошибка: дата или сумма",IF(COUNTIFS($A$12:$A$511,A16)&lt;&gt;1,"Ошибка: повтор ID",IF(E16="",IF(OR(F16&lt;&gt;"",H16=""),"Ошибка: внеплановая статья/срок","OK"),IF(COUNTIFS(Планы!$A$12:$A$111,E16)&lt;&gt;1,"Ошибка: ID плана",IF(INDEX(Планы!$K$12:$K$111,MATCH(E16,Планы!$A$12:$A$111,0))&lt;&gt;"OK","Ошибка: исходный план",IF(OR(NOT(ISNUMBER(F16)),C16&lt;&gt;INDEX(Планы!$D$12:$D$111,MATCH(E16,Планы!$A$12:$A$111,0))),"Ошибка: срок/направление",IF(AND(F16&gt;=INDEX(Планы!$E$12:$E$111,MATCH(E16,Планы!$A$12:$A$111,0)),F16&lt;=INDEX(Планы!$L$12:$L$111,MATCH(E16,Планы!$A$12:$A$111,0)),IF(INDEX(Планы!$F$12:$F$111,MATCH(E16,Планы!$A$12:$A$111,0))="Разово",F16=INDEX(Планы!$E$12:$E$111,MATCH(E16,Планы!$A$12:$A$111,0)),IF(INDEX(Планы!$F$12:$F$111,MATCH(E16,Планы!$A$12:$A$111,0))="Еженедельно",MOD(F16-INDEX(Планы!$E$12:$E$111,MATCH(E16,Планы!$A$12:$A$111,0)),7)=0,F16=DATE(YEAR(F16),MONTH(F16),MIN(DAY(INDEX(Планы!$E$12:$E$111,MATCH(E16,Планы!$A$12:$A$111,0))),DAY(EOMONTH(F16,0))))))),"OK","Ошибка: нет повторения")))))))))</f>
        <v>OK</v>
      </c>
      <c r="J16" s="21" t="n">
        <f aca="false">IF(AND(I16="OK",E16&lt;&gt;""),INDEX(Планы!$G$12:$G$111,MATCH(E16,Планы!$A$12:$A$111,0)),"")</f>
        <v>70000</v>
      </c>
      <c r="K16" s="21" t="str">
        <f aca="false">IF(I16&lt;&gt;"OK","",IF(E16="",H16,INDEX(Планы!$C$12:$C$111,MATCH(E16,Планы!$A$12:$A$111,0))))</f>
        <v>Поставщики</v>
      </c>
      <c r="L16" s="21" t="n">
        <f aca="false">IF(AND(I16="OK",E16&lt;&gt;"",O16=1),MIN(J16,N16),0)</f>
        <v>70000</v>
      </c>
      <c r="M16" s="21" t="n">
        <f aca="false">IF(AND(I16="OK",E16&lt;&gt;"",O16=1),MAX(0,N16-J16),0)</f>
        <v>0</v>
      </c>
      <c r="N16" s="21" t="n">
        <f aca="false">IF(AND(I16="OK",E16&lt;&gt;""),SUMIFS($D$12:$D$511,$E$12:$E$511,E16,$F$12:$F$511,F16,$B$12:$B$511,"&lt;="&amp;Календарь!$L$5,$I$12:$I$511,"OK"),"")</f>
        <v>70000</v>
      </c>
      <c r="O16" s="19" t="n">
        <f aca="false">IF(AND(I16="OK",E16&lt;&gt;""),IF(COUNTIFS($E$12:E16,E16,$F$12:F16,F16,$I$12:I16,"OK")=1,1,0),0)</f>
        <v>1</v>
      </c>
    </row>
    <row r="17" customFormat="false" ht="22" hidden="false" customHeight="true" outlineLevel="0" collapsed="false">
      <c r="A17" s="6" t="s">
        <v>124</v>
      </c>
      <c r="B17" s="5" t="n">
        <v>46275</v>
      </c>
      <c r="C17" s="6" t="s">
        <v>78</v>
      </c>
      <c r="D17" s="7" t="n">
        <v>90000</v>
      </c>
      <c r="E17" s="6" t="s">
        <v>87</v>
      </c>
      <c r="F17" s="5" t="n">
        <v>46275</v>
      </c>
      <c r="G17" s="6" t="s">
        <v>125</v>
      </c>
      <c r="H17" s="6"/>
      <c r="I17" s="19" t="str">
        <f aca="false">IF(COUNTA(A17:H17)=0,"",IF(OR(A17="",NOT(ISNUMBER(B17)),NOT(ISNUMBER(D17)),AND(C17&lt;&gt;"Приход",C17&lt;&gt;"Расход")),"Ошибка: поля или тип",IF(OR(B17&lt;36526,B17&gt;109574,B17&lt;&gt;INT(B17),D17&lt;0),"Ошибка: дата или сумма",IF(COUNTIFS($A$12:$A$511,A17)&lt;&gt;1,"Ошибка: повтор ID",IF(E17="",IF(OR(F17&lt;&gt;"",H17=""),"Ошибка: внеплановая статья/срок","OK"),IF(COUNTIFS(Планы!$A$12:$A$111,E17)&lt;&gt;1,"Ошибка: ID плана",IF(INDEX(Планы!$K$12:$K$111,MATCH(E17,Планы!$A$12:$A$111,0))&lt;&gt;"OK","Ошибка: исходный план",IF(OR(NOT(ISNUMBER(F17)),C17&lt;&gt;INDEX(Планы!$D$12:$D$111,MATCH(E17,Планы!$A$12:$A$111,0))),"Ошибка: срок/направление",IF(AND(F17&gt;=INDEX(Планы!$E$12:$E$111,MATCH(E17,Планы!$A$12:$A$111,0)),F17&lt;=INDEX(Планы!$L$12:$L$111,MATCH(E17,Планы!$A$12:$A$111,0)),IF(INDEX(Планы!$F$12:$F$111,MATCH(E17,Планы!$A$12:$A$111,0))="Разово",F17=INDEX(Планы!$E$12:$E$111,MATCH(E17,Планы!$A$12:$A$111,0)),IF(INDEX(Планы!$F$12:$F$111,MATCH(E17,Планы!$A$12:$A$111,0))="Еженедельно",MOD(F17-INDEX(Планы!$E$12:$E$111,MATCH(E17,Планы!$A$12:$A$111,0)),7)=0,F17=DATE(YEAR(F17),MONTH(F17),MIN(DAY(INDEX(Планы!$E$12:$E$111,MATCH(E17,Планы!$A$12:$A$111,0))),DAY(EOMONTH(F17,0))))))),"OK","Ошибка: нет повторения")))))))))</f>
        <v>OK</v>
      </c>
      <c r="J17" s="21" t="n">
        <f aca="false">IF(AND(I17="OK",E17&lt;&gt;""),INDEX(Планы!$G$12:$G$111,MATCH(E17,Планы!$A$12:$A$111,0)),"")</f>
        <v>90000</v>
      </c>
      <c r="K17" s="21" t="str">
        <f aca="false">IF(I17&lt;&gt;"OK","",IF(E17="",H17,INDEX(Планы!$C$12:$C$111,MATCH(E17,Планы!$A$12:$A$111,0))))</f>
        <v>Зарплата</v>
      </c>
      <c r="L17" s="21" t="n">
        <f aca="false">IF(AND(I17="OK",E17&lt;&gt;"",O17=1),MIN(J17,N17),0)</f>
        <v>90000</v>
      </c>
      <c r="M17" s="21" t="n">
        <f aca="false">IF(AND(I17="OK",E17&lt;&gt;"",O17=1),MAX(0,N17-J17),0)</f>
        <v>0</v>
      </c>
      <c r="N17" s="21" t="n">
        <f aca="false">IF(AND(I17="OK",E17&lt;&gt;""),SUMIFS($D$12:$D$511,$E$12:$E$511,E17,$F$12:$F$511,F17,$B$12:$B$511,"&lt;="&amp;Календарь!$L$5,$I$12:$I$511,"OK"),"")</f>
        <v>90000</v>
      </c>
      <c r="O17" s="19" t="n">
        <f aca="false">IF(AND(I17="OK",E17&lt;&gt;""),IF(COUNTIFS($E$12:E17,E17,$F$12:F17,F17,$I$12:I17,"OK")=1,1,0),0)</f>
        <v>1</v>
      </c>
    </row>
    <row r="18" customFormat="false" ht="22" hidden="false" customHeight="true" outlineLevel="0" collapsed="false">
      <c r="A18" s="6"/>
      <c r="B18" s="5"/>
      <c r="C18" s="6"/>
      <c r="D18" s="7"/>
      <c r="E18" s="6"/>
      <c r="F18" s="5"/>
      <c r="G18" s="6"/>
      <c r="H18" s="6"/>
      <c r="I18" s="19" t="str">
        <f aca="false">IF(COUNTA(A18:H18)=0,"",IF(OR(A18="",NOT(ISNUMBER(B18)),NOT(ISNUMBER(D18)),AND(C18&lt;&gt;"Приход",C18&lt;&gt;"Расход")),"Ошибка: поля или тип",IF(OR(B18&lt;36526,B18&gt;109574,B18&lt;&gt;INT(B18),D18&lt;0),"Ошибка: дата или сумма",IF(COUNTIFS($A$12:$A$511,A18)&lt;&gt;1,"Ошибка: повтор ID",IF(E18="",IF(OR(F18&lt;&gt;"",H18=""),"Ошибка: внеплановая статья/срок","OK"),IF(COUNTIFS(Планы!$A$12:$A$111,E18)&lt;&gt;1,"Ошибка: ID плана",IF(INDEX(Планы!$K$12:$K$111,MATCH(E18,Планы!$A$12:$A$111,0))&lt;&gt;"OK","Ошибка: исходный план",IF(OR(NOT(ISNUMBER(F18)),C18&lt;&gt;INDEX(Планы!$D$12:$D$111,MATCH(E18,Планы!$A$12:$A$111,0))),"Ошибка: срок/направление",IF(AND(F18&gt;=INDEX(Планы!$E$12:$E$111,MATCH(E18,Планы!$A$12:$A$111,0)),F18&lt;=INDEX(Планы!$L$12:$L$111,MATCH(E18,Планы!$A$12:$A$111,0)),IF(INDEX(Планы!$F$12:$F$111,MATCH(E18,Планы!$A$12:$A$111,0))="Разово",F18=INDEX(Планы!$E$12:$E$111,MATCH(E18,Планы!$A$12:$A$111,0)),IF(INDEX(Планы!$F$12:$F$111,MATCH(E18,Планы!$A$12:$A$111,0))="Еженедельно",MOD(F18-INDEX(Планы!$E$12:$E$111,MATCH(E18,Планы!$A$12:$A$111,0)),7)=0,F18=DATE(YEAR(F18),MONTH(F18),MIN(DAY(INDEX(Планы!$E$12:$E$111,MATCH(E18,Планы!$A$12:$A$111,0))),DAY(EOMONTH(F18,0))))))),"OK","Ошибка: нет повторения")))))))))</f>
        <v/>
      </c>
      <c r="J18" s="21" t="str">
        <f aca="false">IF(AND(I18="OK",E18&lt;&gt;""),INDEX(Планы!$G$12:$G$111,MATCH(E18,Планы!$A$12:$A$111,0)),"")</f>
        <v/>
      </c>
      <c r="K18" s="21" t="str">
        <f aca="false">IF(I18&lt;&gt;"OK","",IF(E18="",H18,INDEX(Планы!$C$12:$C$111,MATCH(E18,Планы!$A$12:$A$111,0))))</f>
        <v/>
      </c>
      <c r="L18" s="21" t="n">
        <f aca="false">IF(AND(I18="OK",E18&lt;&gt;"",O18=1),MIN(J18,N18),0)</f>
        <v>0</v>
      </c>
      <c r="M18" s="21" t="n">
        <f aca="false">IF(AND(I18="OK",E18&lt;&gt;"",O18=1),MAX(0,N18-J18),0)</f>
        <v>0</v>
      </c>
      <c r="N18" s="21" t="str">
        <f aca="false">IF(AND(I18="OK",E18&lt;&gt;""),SUMIFS($D$12:$D$511,$E$12:$E$511,E18,$F$12:$F$511,F18,$B$12:$B$511,"&lt;="&amp;Календарь!$L$5,$I$12:$I$511,"OK"),"")</f>
        <v/>
      </c>
      <c r="O18" s="19" t="n">
        <f aca="false">IF(AND(I18="OK",E18&lt;&gt;""),IF(COUNTIFS($E$12:E18,E18,$F$12:F18,F18,$I$12:I18,"OK")=1,1,0),0)</f>
        <v>0</v>
      </c>
    </row>
    <row r="19" customFormat="false" ht="22" hidden="false" customHeight="true" outlineLevel="0" collapsed="false">
      <c r="A19" s="6"/>
      <c r="B19" s="5"/>
      <c r="C19" s="6"/>
      <c r="D19" s="7"/>
      <c r="E19" s="6"/>
      <c r="F19" s="5"/>
      <c r="G19" s="6"/>
      <c r="H19" s="6"/>
      <c r="I19" s="19" t="str">
        <f aca="false">IF(COUNTA(A19:H19)=0,"",IF(OR(A19="",NOT(ISNUMBER(B19)),NOT(ISNUMBER(D19)),AND(C19&lt;&gt;"Приход",C19&lt;&gt;"Расход")),"Ошибка: поля или тип",IF(OR(B19&lt;36526,B19&gt;109574,B19&lt;&gt;INT(B19),D19&lt;0),"Ошибка: дата или сумма",IF(COUNTIFS($A$12:$A$511,A19)&lt;&gt;1,"Ошибка: повтор ID",IF(E19="",IF(OR(F19&lt;&gt;"",H19=""),"Ошибка: внеплановая статья/срок","OK"),IF(COUNTIFS(Планы!$A$12:$A$111,E19)&lt;&gt;1,"Ошибка: ID плана",IF(INDEX(Планы!$K$12:$K$111,MATCH(E19,Планы!$A$12:$A$111,0))&lt;&gt;"OK","Ошибка: исходный план",IF(OR(NOT(ISNUMBER(F19)),C19&lt;&gt;INDEX(Планы!$D$12:$D$111,MATCH(E19,Планы!$A$12:$A$111,0))),"Ошибка: срок/направление",IF(AND(F19&gt;=INDEX(Планы!$E$12:$E$111,MATCH(E19,Планы!$A$12:$A$111,0)),F19&lt;=INDEX(Планы!$L$12:$L$111,MATCH(E19,Планы!$A$12:$A$111,0)),IF(INDEX(Планы!$F$12:$F$111,MATCH(E19,Планы!$A$12:$A$111,0))="Разово",F19=INDEX(Планы!$E$12:$E$111,MATCH(E19,Планы!$A$12:$A$111,0)),IF(INDEX(Планы!$F$12:$F$111,MATCH(E19,Планы!$A$12:$A$111,0))="Еженедельно",MOD(F19-INDEX(Планы!$E$12:$E$111,MATCH(E19,Планы!$A$12:$A$111,0)),7)=0,F19=DATE(YEAR(F19),MONTH(F19),MIN(DAY(INDEX(Планы!$E$12:$E$111,MATCH(E19,Планы!$A$12:$A$111,0))),DAY(EOMONTH(F19,0))))))),"OK","Ошибка: нет повторения")))))))))</f>
        <v/>
      </c>
      <c r="J19" s="21" t="str">
        <f aca="false">IF(AND(I19="OK",E19&lt;&gt;""),INDEX(Планы!$G$12:$G$111,MATCH(E19,Планы!$A$12:$A$111,0)),"")</f>
        <v/>
      </c>
      <c r="K19" s="21" t="str">
        <f aca="false">IF(I19&lt;&gt;"OK","",IF(E19="",H19,INDEX(Планы!$C$12:$C$111,MATCH(E19,Планы!$A$12:$A$111,0))))</f>
        <v/>
      </c>
      <c r="L19" s="21" t="n">
        <f aca="false">IF(AND(I19="OK",E19&lt;&gt;"",O19=1),MIN(J19,N19),0)</f>
        <v>0</v>
      </c>
      <c r="M19" s="21" t="n">
        <f aca="false">IF(AND(I19="OK",E19&lt;&gt;"",O19=1),MAX(0,N19-J19),0)</f>
        <v>0</v>
      </c>
      <c r="N19" s="21" t="str">
        <f aca="false">IF(AND(I19="OK",E19&lt;&gt;""),SUMIFS($D$12:$D$511,$E$12:$E$511,E19,$F$12:$F$511,F19,$B$12:$B$511,"&lt;="&amp;Календарь!$L$5,$I$12:$I$511,"OK"),"")</f>
        <v/>
      </c>
      <c r="O19" s="19" t="n">
        <f aca="false">IF(AND(I19="OK",E19&lt;&gt;""),IF(COUNTIFS($E$12:E19,E19,$F$12:F19,F19,$I$12:I19,"OK")=1,1,0),0)</f>
        <v>0</v>
      </c>
    </row>
    <row r="20" customFormat="false" ht="22" hidden="false" customHeight="true" outlineLevel="0" collapsed="false">
      <c r="A20" s="6"/>
      <c r="B20" s="5"/>
      <c r="C20" s="6"/>
      <c r="D20" s="7"/>
      <c r="E20" s="6"/>
      <c r="F20" s="5"/>
      <c r="G20" s="6"/>
      <c r="H20" s="6"/>
      <c r="I20" s="19" t="str">
        <f aca="false">IF(COUNTA(A20:H20)=0,"",IF(OR(A20="",NOT(ISNUMBER(B20)),NOT(ISNUMBER(D20)),AND(C20&lt;&gt;"Приход",C20&lt;&gt;"Расход")),"Ошибка: поля или тип",IF(OR(B20&lt;36526,B20&gt;109574,B20&lt;&gt;INT(B20),D20&lt;0),"Ошибка: дата или сумма",IF(COUNTIFS($A$12:$A$511,A20)&lt;&gt;1,"Ошибка: повтор ID",IF(E20="",IF(OR(F20&lt;&gt;"",H20=""),"Ошибка: внеплановая статья/срок","OK"),IF(COUNTIFS(Планы!$A$12:$A$111,E20)&lt;&gt;1,"Ошибка: ID плана",IF(INDEX(Планы!$K$12:$K$111,MATCH(E20,Планы!$A$12:$A$111,0))&lt;&gt;"OK","Ошибка: исходный план",IF(OR(NOT(ISNUMBER(F20)),C20&lt;&gt;INDEX(Планы!$D$12:$D$111,MATCH(E20,Планы!$A$12:$A$111,0))),"Ошибка: срок/направление",IF(AND(F20&gt;=INDEX(Планы!$E$12:$E$111,MATCH(E20,Планы!$A$12:$A$111,0)),F20&lt;=INDEX(Планы!$L$12:$L$111,MATCH(E20,Планы!$A$12:$A$111,0)),IF(INDEX(Планы!$F$12:$F$111,MATCH(E20,Планы!$A$12:$A$111,0))="Разово",F20=INDEX(Планы!$E$12:$E$111,MATCH(E20,Планы!$A$12:$A$111,0)),IF(INDEX(Планы!$F$12:$F$111,MATCH(E20,Планы!$A$12:$A$111,0))="Еженедельно",MOD(F20-INDEX(Планы!$E$12:$E$111,MATCH(E20,Планы!$A$12:$A$111,0)),7)=0,F20=DATE(YEAR(F20),MONTH(F20),MIN(DAY(INDEX(Планы!$E$12:$E$111,MATCH(E20,Планы!$A$12:$A$111,0))),DAY(EOMONTH(F20,0))))))),"OK","Ошибка: нет повторения")))))))))</f>
        <v/>
      </c>
      <c r="J20" s="21" t="str">
        <f aca="false">IF(AND(I20="OK",E20&lt;&gt;""),INDEX(Планы!$G$12:$G$111,MATCH(E20,Планы!$A$12:$A$111,0)),"")</f>
        <v/>
      </c>
      <c r="K20" s="21" t="str">
        <f aca="false">IF(I20&lt;&gt;"OK","",IF(E20="",H20,INDEX(Планы!$C$12:$C$111,MATCH(E20,Планы!$A$12:$A$111,0))))</f>
        <v/>
      </c>
      <c r="L20" s="21" t="n">
        <f aca="false">IF(AND(I20="OK",E20&lt;&gt;"",O20=1),MIN(J20,N20),0)</f>
        <v>0</v>
      </c>
      <c r="M20" s="21" t="n">
        <f aca="false">IF(AND(I20="OK",E20&lt;&gt;"",O20=1),MAX(0,N20-J20),0)</f>
        <v>0</v>
      </c>
      <c r="N20" s="21" t="str">
        <f aca="false">IF(AND(I20="OK",E20&lt;&gt;""),SUMIFS($D$12:$D$511,$E$12:$E$511,E20,$F$12:$F$511,F20,$B$12:$B$511,"&lt;="&amp;Календарь!$L$5,$I$12:$I$511,"OK"),"")</f>
        <v/>
      </c>
      <c r="O20" s="19" t="n">
        <f aca="false">IF(AND(I20="OK",E20&lt;&gt;""),IF(COUNTIFS($E$12:E20,E20,$F$12:F20,F20,$I$12:I20,"OK")=1,1,0),0)</f>
        <v>0</v>
      </c>
    </row>
    <row r="21" customFormat="false" ht="22" hidden="false" customHeight="true" outlineLevel="0" collapsed="false">
      <c r="A21" s="6"/>
      <c r="B21" s="5"/>
      <c r="C21" s="6"/>
      <c r="D21" s="7"/>
      <c r="E21" s="6"/>
      <c r="F21" s="5"/>
      <c r="G21" s="6"/>
      <c r="H21" s="6"/>
      <c r="I21" s="19" t="str">
        <f aca="false">IF(COUNTA(A21:H21)=0,"",IF(OR(A21="",NOT(ISNUMBER(B21)),NOT(ISNUMBER(D21)),AND(C21&lt;&gt;"Приход",C21&lt;&gt;"Расход")),"Ошибка: поля или тип",IF(OR(B21&lt;36526,B21&gt;109574,B21&lt;&gt;INT(B21),D21&lt;0),"Ошибка: дата или сумма",IF(COUNTIFS($A$12:$A$511,A21)&lt;&gt;1,"Ошибка: повтор ID",IF(E21="",IF(OR(F21&lt;&gt;"",H21=""),"Ошибка: внеплановая статья/срок","OK"),IF(COUNTIFS(Планы!$A$12:$A$111,E21)&lt;&gt;1,"Ошибка: ID плана",IF(INDEX(Планы!$K$12:$K$111,MATCH(E21,Планы!$A$12:$A$111,0))&lt;&gt;"OK","Ошибка: исходный план",IF(OR(NOT(ISNUMBER(F21)),C21&lt;&gt;INDEX(Планы!$D$12:$D$111,MATCH(E21,Планы!$A$12:$A$111,0))),"Ошибка: срок/направление",IF(AND(F21&gt;=INDEX(Планы!$E$12:$E$111,MATCH(E21,Планы!$A$12:$A$111,0)),F21&lt;=INDEX(Планы!$L$12:$L$111,MATCH(E21,Планы!$A$12:$A$111,0)),IF(INDEX(Планы!$F$12:$F$111,MATCH(E21,Планы!$A$12:$A$111,0))="Разово",F21=INDEX(Планы!$E$12:$E$111,MATCH(E21,Планы!$A$12:$A$111,0)),IF(INDEX(Планы!$F$12:$F$111,MATCH(E21,Планы!$A$12:$A$111,0))="Еженедельно",MOD(F21-INDEX(Планы!$E$12:$E$111,MATCH(E21,Планы!$A$12:$A$111,0)),7)=0,F21=DATE(YEAR(F21),MONTH(F21),MIN(DAY(INDEX(Планы!$E$12:$E$111,MATCH(E21,Планы!$A$12:$A$111,0))),DAY(EOMONTH(F21,0))))))),"OK","Ошибка: нет повторения")))))))))</f>
        <v/>
      </c>
      <c r="J21" s="21" t="str">
        <f aca="false">IF(AND(I21="OK",E21&lt;&gt;""),INDEX(Планы!$G$12:$G$111,MATCH(E21,Планы!$A$12:$A$111,0)),"")</f>
        <v/>
      </c>
      <c r="K21" s="21" t="str">
        <f aca="false">IF(I21&lt;&gt;"OK","",IF(E21="",H21,INDEX(Планы!$C$12:$C$111,MATCH(E21,Планы!$A$12:$A$111,0))))</f>
        <v/>
      </c>
      <c r="L21" s="21" t="n">
        <f aca="false">IF(AND(I21="OK",E21&lt;&gt;"",O21=1),MIN(J21,N21),0)</f>
        <v>0</v>
      </c>
      <c r="M21" s="21" t="n">
        <f aca="false">IF(AND(I21="OK",E21&lt;&gt;"",O21=1),MAX(0,N21-J21),0)</f>
        <v>0</v>
      </c>
      <c r="N21" s="21" t="str">
        <f aca="false">IF(AND(I21="OK",E21&lt;&gt;""),SUMIFS($D$12:$D$511,$E$12:$E$511,E21,$F$12:$F$511,F21,$B$12:$B$511,"&lt;="&amp;Календарь!$L$5,$I$12:$I$511,"OK"),"")</f>
        <v/>
      </c>
      <c r="O21" s="19" t="n">
        <f aca="false">IF(AND(I21="OK",E21&lt;&gt;""),IF(COUNTIFS($E$12:E21,E21,$F$12:F21,F21,$I$12:I21,"OK")=1,1,0),0)</f>
        <v>0</v>
      </c>
    </row>
    <row r="22" customFormat="false" ht="22" hidden="false" customHeight="true" outlineLevel="0" collapsed="false">
      <c r="A22" s="6"/>
      <c r="B22" s="5"/>
      <c r="C22" s="6"/>
      <c r="D22" s="7"/>
      <c r="E22" s="6"/>
      <c r="F22" s="5"/>
      <c r="G22" s="6"/>
      <c r="H22" s="6"/>
      <c r="I22" s="19" t="str">
        <f aca="false">IF(COUNTA(A22:H22)=0,"",IF(OR(A22="",NOT(ISNUMBER(B22)),NOT(ISNUMBER(D22)),AND(C22&lt;&gt;"Приход",C22&lt;&gt;"Расход")),"Ошибка: поля или тип",IF(OR(B22&lt;36526,B22&gt;109574,B22&lt;&gt;INT(B22),D22&lt;0),"Ошибка: дата или сумма",IF(COUNTIFS($A$12:$A$511,A22)&lt;&gt;1,"Ошибка: повтор ID",IF(E22="",IF(OR(F22&lt;&gt;"",H22=""),"Ошибка: внеплановая статья/срок","OK"),IF(COUNTIFS(Планы!$A$12:$A$111,E22)&lt;&gt;1,"Ошибка: ID плана",IF(INDEX(Планы!$K$12:$K$111,MATCH(E22,Планы!$A$12:$A$111,0))&lt;&gt;"OK","Ошибка: исходный план",IF(OR(NOT(ISNUMBER(F22)),C22&lt;&gt;INDEX(Планы!$D$12:$D$111,MATCH(E22,Планы!$A$12:$A$111,0))),"Ошибка: срок/направление",IF(AND(F22&gt;=INDEX(Планы!$E$12:$E$111,MATCH(E22,Планы!$A$12:$A$111,0)),F22&lt;=INDEX(Планы!$L$12:$L$111,MATCH(E22,Планы!$A$12:$A$111,0)),IF(INDEX(Планы!$F$12:$F$111,MATCH(E22,Планы!$A$12:$A$111,0))="Разово",F22=INDEX(Планы!$E$12:$E$111,MATCH(E22,Планы!$A$12:$A$111,0)),IF(INDEX(Планы!$F$12:$F$111,MATCH(E22,Планы!$A$12:$A$111,0))="Еженедельно",MOD(F22-INDEX(Планы!$E$12:$E$111,MATCH(E22,Планы!$A$12:$A$111,0)),7)=0,F22=DATE(YEAR(F22),MONTH(F22),MIN(DAY(INDEX(Планы!$E$12:$E$111,MATCH(E22,Планы!$A$12:$A$111,0))),DAY(EOMONTH(F22,0))))))),"OK","Ошибка: нет повторения")))))))))</f>
        <v/>
      </c>
      <c r="J22" s="21" t="str">
        <f aca="false">IF(AND(I22="OK",E22&lt;&gt;""),INDEX(Планы!$G$12:$G$111,MATCH(E22,Планы!$A$12:$A$111,0)),"")</f>
        <v/>
      </c>
      <c r="K22" s="21" t="str">
        <f aca="false">IF(I22&lt;&gt;"OK","",IF(E22="",H22,INDEX(Планы!$C$12:$C$111,MATCH(E22,Планы!$A$12:$A$111,0))))</f>
        <v/>
      </c>
      <c r="L22" s="21" t="n">
        <f aca="false">IF(AND(I22="OK",E22&lt;&gt;"",O22=1),MIN(J22,N22),0)</f>
        <v>0</v>
      </c>
      <c r="M22" s="21" t="n">
        <f aca="false">IF(AND(I22="OK",E22&lt;&gt;"",O22=1),MAX(0,N22-J22),0)</f>
        <v>0</v>
      </c>
      <c r="N22" s="21" t="str">
        <f aca="false">IF(AND(I22="OK",E22&lt;&gt;""),SUMIFS($D$12:$D$511,$E$12:$E$511,E22,$F$12:$F$511,F22,$B$12:$B$511,"&lt;="&amp;Календарь!$L$5,$I$12:$I$511,"OK"),"")</f>
        <v/>
      </c>
      <c r="O22" s="19" t="n">
        <f aca="false">IF(AND(I22="OK",E22&lt;&gt;""),IF(COUNTIFS($E$12:E22,E22,$F$12:F22,F22,$I$12:I22,"OK")=1,1,0),0)</f>
        <v>0</v>
      </c>
    </row>
    <row r="23" customFormat="false" ht="22" hidden="false" customHeight="true" outlineLevel="0" collapsed="false">
      <c r="A23" s="6"/>
      <c r="B23" s="5"/>
      <c r="C23" s="6"/>
      <c r="D23" s="7"/>
      <c r="E23" s="6"/>
      <c r="F23" s="5"/>
      <c r="G23" s="6"/>
      <c r="H23" s="6"/>
      <c r="I23" s="19" t="str">
        <f aca="false">IF(COUNTA(A23:H23)=0,"",IF(OR(A23="",NOT(ISNUMBER(B23)),NOT(ISNUMBER(D23)),AND(C23&lt;&gt;"Приход",C23&lt;&gt;"Расход")),"Ошибка: поля или тип",IF(OR(B23&lt;36526,B23&gt;109574,B23&lt;&gt;INT(B23),D23&lt;0),"Ошибка: дата или сумма",IF(COUNTIFS($A$12:$A$511,A23)&lt;&gt;1,"Ошибка: повтор ID",IF(E23="",IF(OR(F23&lt;&gt;"",H23=""),"Ошибка: внеплановая статья/срок","OK"),IF(COUNTIFS(Планы!$A$12:$A$111,E23)&lt;&gt;1,"Ошибка: ID плана",IF(INDEX(Планы!$K$12:$K$111,MATCH(E23,Планы!$A$12:$A$111,0))&lt;&gt;"OK","Ошибка: исходный план",IF(OR(NOT(ISNUMBER(F23)),C23&lt;&gt;INDEX(Планы!$D$12:$D$111,MATCH(E23,Планы!$A$12:$A$111,0))),"Ошибка: срок/направление",IF(AND(F23&gt;=INDEX(Планы!$E$12:$E$111,MATCH(E23,Планы!$A$12:$A$111,0)),F23&lt;=INDEX(Планы!$L$12:$L$111,MATCH(E23,Планы!$A$12:$A$111,0)),IF(INDEX(Планы!$F$12:$F$111,MATCH(E23,Планы!$A$12:$A$111,0))="Разово",F23=INDEX(Планы!$E$12:$E$111,MATCH(E23,Планы!$A$12:$A$111,0)),IF(INDEX(Планы!$F$12:$F$111,MATCH(E23,Планы!$A$12:$A$111,0))="Еженедельно",MOD(F23-INDEX(Планы!$E$12:$E$111,MATCH(E23,Планы!$A$12:$A$111,0)),7)=0,F23=DATE(YEAR(F23),MONTH(F23),MIN(DAY(INDEX(Планы!$E$12:$E$111,MATCH(E23,Планы!$A$12:$A$111,0))),DAY(EOMONTH(F23,0))))))),"OK","Ошибка: нет повторения")))))))))</f>
        <v/>
      </c>
      <c r="J23" s="21" t="str">
        <f aca="false">IF(AND(I23="OK",E23&lt;&gt;""),INDEX(Планы!$G$12:$G$111,MATCH(E23,Планы!$A$12:$A$111,0)),"")</f>
        <v/>
      </c>
      <c r="K23" s="21" t="str">
        <f aca="false">IF(I23&lt;&gt;"OK","",IF(E23="",H23,INDEX(Планы!$C$12:$C$111,MATCH(E23,Планы!$A$12:$A$111,0))))</f>
        <v/>
      </c>
      <c r="L23" s="21" t="n">
        <f aca="false">IF(AND(I23="OK",E23&lt;&gt;"",O23=1),MIN(J23,N23),0)</f>
        <v>0</v>
      </c>
      <c r="M23" s="21" t="n">
        <f aca="false">IF(AND(I23="OK",E23&lt;&gt;"",O23=1),MAX(0,N23-J23),0)</f>
        <v>0</v>
      </c>
      <c r="N23" s="21" t="str">
        <f aca="false">IF(AND(I23="OK",E23&lt;&gt;""),SUMIFS($D$12:$D$511,$E$12:$E$511,E23,$F$12:$F$511,F23,$B$12:$B$511,"&lt;="&amp;Календарь!$L$5,$I$12:$I$511,"OK"),"")</f>
        <v/>
      </c>
      <c r="O23" s="19" t="n">
        <f aca="false">IF(AND(I23="OK",E23&lt;&gt;""),IF(COUNTIFS($E$12:E23,E23,$F$12:F23,F23,$I$12:I23,"OK")=1,1,0),0)</f>
        <v>0</v>
      </c>
    </row>
    <row r="24" customFormat="false" ht="22" hidden="false" customHeight="true" outlineLevel="0" collapsed="false">
      <c r="A24" s="6"/>
      <c r="B24" s="5"/>
      <c r="C24" s="6"/>
      <c r="D24" s="7"/>
      <c r="E24" s="6"/>
      <c r="F24" s="5"/>
      <c r="G24" s="6"/>
      <c r="H24" s="6"/>
      <c r="I24" s="19" t="str">
        <f aca="false">IF(COUNTA(A24:H24)=0,"",IF(OR(A24="",NOT(ISNUMBER(B24)),NOT(ISNUMBER(D24)),AND(C24&lt;&gt;"Приход",C24&lt;&gt;"Расход")),"Ошибка: поля или тип",IF(OR(B24&lt;36526,B24&gt;109574,B24&lt;&gt;INT(B24),D24&lt;0),"Ошибка: дата или сумма",IF(COUNTIFS($A$12:$A$511,A24)&lt;&gt;1,"Ошибка: повтор ID",IF(E24="",IF(OR(F24&lt;&gt;"",H24=""),"Ошибка: внеплановая статья/срок","OK"),IF(COUNTIFS(Планы!$A$12:$A$111,E24)&lt;&gt;1,"Ошибка: ID плана",IF(INDEX(Планы!$K$12:$K$111,MATCH(E24,Планы!$A$12:$A$111,0))&lt;&gt;"OK","Ошибка: исходный план",IF(OR(NOT(ISNUMBER(F24)),C24&lt;&gt;INDEX(Планы!$D$12:$D$111,MATCH(E24,Планы!$A$12:$A$111,0))),"Ошибка: срок/направление",IF(AND(F24&gt;=INDEX(Планы!$E$12:$E$111,MATCH(E24,Планы!$A$12:$A$111,0)),F24&lt;=INDEX(Планы!$L$12:$L$111,MATCH(E24,Планы!$A$12:$A$111,0)),IF(INDEX(Планы!$F$12:$F$111,MATCH(E24,Планы!$A$12:$A$111,0))="Разово",F24=INDEX(Планы!$E$12:$E$111,MATCH(E24,Планы!$A$12:$A$111,0)),IF(INDEX(Планы!$F$12:$F$111,MATCH(E24,Планы!$A$12:$A$111,0))="Еженедельно",MOD(F24-INDEX(Планы!$E$12:$E$111,MATCH(E24,Планы!$A$12:$A$111,0)),7)=0,F24=DATE(YEAR(F24),MONTH(F24),MIN(DAY(INDEX(Планы!$E$12:$E$111,MATCH(E24,Планы!$A$12:$A$111,0))),DAY(EOMONTH(F24,0))))))),"OK","Ошибка: нет повторения")))))))))</f>
        <v/>
      </c>
      <c r="J24" s="21" t="str">
        <f aca="false">IF(AND(I24="OK",E24&lt;&gt;""),INDEX(Планы!$G$12:$G$111,MATCH(E24,Планы!$A$12:$A$111,0)),"")</f>
        <v/>
      </c>
      <c r="K24" s="21" t="str">
        <f aca="false">IF(I24&lt;&gt;"OK","",IF(E24="",H24,INDEX(Планы!$C$12:$C$111,MATCH(E24,Планы!$A$12:$A$111,0))))</f>
        <v/>
      </c>
      <c r="L24" s="21" t="n">
        <f aca="false">IF(AND(I24="OK",E24&lt;&gt;"",O24=1),MIN(J24,N24),0)</f>
        <v>0</v>
      </c>
      <c r="M24" s="21" t="n">
        <f aca="false">IF(AND(I24="OK",E24&lt;&gt;"",O24=1),MAX(0,N24-J24),0)</f>
        <v>0</v>
      </c>
      <c r="N24" s="21" t="str">
        <f aca="false">IF(AND(I24="OK",E24&lt;&gt;""),SUMIFS($D$12:$D$511,$E$12:$E$511,E24,$F$12:$F$511,F24,$B$12:$B$511,"&lt;="&amp;Календарь!$L$5,$I$12:$I$511,"OK"),"")</f>
        <v/>
      </c>
      <c r="O24" s="19" t="n">
        <f aca="false">IF(AND(I24="OK",E24&lt;&gt;""),IF(COUNTIFS($E$12:E24,E24,$F$12:F24,F24,$I$12:I24,"OK")=1,1,0),0)</f>
        <v>0</v>
      </c>
    </row>
    <row r="25" customFormat="false" ht="22" hidden="false" customHeight="true" outlineLevel="0" collapsed="false">
      <c r="A25" s="6"/>
      <c r="B25" s="5"/>
      <c r="C25" s="6"/>
      <c r="D25" s="7"/>
      <c r="E25" s="6"/>
      <c r="F25" s="5"/>
      <c r="G25" s="6"/>
      <c r="H25" s="6"/>
      <c r="I25" s="19" t="str">
        <f aca="false">IF(COUNTA(A25:H25)=0,"",IF(OR(A25="",NOT(ISNUMBER(B25)),NOT(ISNUMBER(D25)),AND(C25&lt;&gt;"Приход",C25&lt;&gt;"Расход")),"Ошибка: поля или тип",IF(OR(B25&lt;36526,B25&gt;109574,B25&lt;&gt;INT(B25),D25&lt;0),"Ошибка: дата или сумма",IF(COUNTIFS($A$12:$A$511,A25)&lt;&gt;1,"Ошибка: повтор ID",IF(E25="",IF(OR(F25&lt;&gt;"",H25=""),"Ошибка: внеплановая статья/срок","OK"),IF(COUNTIFS(Планы!$A$12:$A$111,E25)&lt;&gt;1,"Ошибка: ID плана",IF(INDEX(Планы!$K$12:$K$111,MATCH(E25,Планы!$A$12:$A$111,0))&lt;&gt;"OK","Ошибка: исходный план",IF(OR(NOT(ISNUMBER(F25)),C25&lt;&gt;INDEX(Планы!$D$12:$D$111,MATCH(E25,Планы!$A$12:$A$111,0))),"Ошибка: срок/направление",IF(AND(F25&gt;=INDEX(Планы!$E$12:$E$111,MATCH(E25,Планы!$A$12:$A$111,0)),F25&lt;=INDEX(Планы!$L$12:$L$111,MATCH(E25,Планы!$A$12:$A$111,0)),IF(INDEX(Планы!$F$12:$F$111,MATCH(E25,Планы!$A$12:$A$111,0))="Разово",F25=INDEX(Планы!$E$12:$E$111,MATCH(E25,Планы!$A$12:$A$111,0)),IF(INDEX(Планы!$F$12:$F$111,MATCH(E25,Планы!$A$12:$A$111,0))="Еженедельно",MOD(F25-INDEX(Планы!$E$12:$E$111,MATCH(E25,Планы!$A$12:$A$111,0)),7)=0,F25=DATE(YEAR(F25),MONTH(F25),MIN(DAY(INDEX(Планы!$E$12:$E$111,MATCH(E25,Планы!$A$12:$A$111,0))),DAY(EOMONTH(F25,0))))))),"OK","Ошибка: нет повторения")))))))))</f>
        <v/>
      </c>
      <c r="J25" s="21" t="str">
        <f aca="false">IF(AND(I25="OK",E25&lt;&gt;""),INDEX(Планы!$G$12:$G$111,MATCH(E25,Планы!$A$12:$A$111,0)),"")</f>
        <v/>
      </c>
      <c r="K25" s="21" t="str">
        <f aca="false">IF(I25&lt;&gt;"OK","",IF(E25="",H25,INDEX(Планы!$C$12:$C$111,MATCH(E25,Планы!$A$12:$A$111,0))))</f>
        <v/>
      </c>
      <c r="L25" s="21" t="n">
        <f aca="false">IF(AND(I25="OK",E25&lt;&gt;"",O25=1),MIN(J25,N25),0)</f>
        <v>0</v>
      </c>
      <c r="M25" s="21" t="n">
        <f aca="false">IF(AND(I25="OK",E25&lt;&gt;"",O25=1),MAX(0,N25-J25),0)</f>
        <v>0</v>
      </c>
      <c r="N25" s="21" t="str">
        <f aca="false">IF(AND(I25="OK",E25&lt;&gt;""),SUMIFS($D$12:$D$511,$E$12:$E$511,E25,$F$12:$F$511,F25,$B$12:$B$511,"&lt;="&amp;Календарь!$L$5,$I$12:$I$511,"OK"),"")</f>
        <v/>
      </c>
      <c r="O25" s="19" t="n">
        <f aca="false">IF(AND(I25="OK",E25&lt;&gt;""),IF(COUNTIFS($E$12:E25,E25,$F$12:F25,F25,$I$12:I25,"OK")=1,1,0),0)</f>
        <v>0</v>
      </c>
    </row>
    <row r="26" customFormat="false" ht="22" hidden="false" customHeight="true" outlineLevel="0" collapsed="false">
      <c r="A26" s="6"/>
      <c r="B26" s="5"/>
      <c r="C26" s="6"/>
      <c r="D26" s="7"/>
      <c r="E26" s="6"/>
      <c r="F26" s="5"/>
      <c r="G26" s="6"/>
      <c r="H26" s="6"/>
      <c r="I26" s="19" t="str">
        <f aca="false">IF(COUNTA(A26:H26)=0,"",IF(OR(A26="",NOT(ISNUMBER(B26)),NOT(ISNUMBER(D26)),AND(C26&lt;&gt;"Приход",C26&lt;&gt;"Расход")),"Ошибка: поля или тип",IF(OR(B26&lt;36526,B26&gt;109574,B26&lt;&gt;INT(B26),D26&lt;0),"Ошибка: дата или сумма",IF(COUNTIFS($A$12:$A$511,A26)&lt;&gt;1,"Ошибка: повтор ID",IF(E26="",IF(OR(F26&lt;&gt;"",H26=""),"Ошибка: внеплановая статья/срок","OK"),IF(COUNTIFS(Планы!$A$12:$A$111,E26)&lt;&gt;1,"Ошибка: ID плана",IF(INDEX(Планы!$K$12:$K$111,MATCH(E26,Планы!$A$12:$A$111,0))&lt;&gt;"OK","Ошибка: исходный план",IF(OR(NOT(ISNUMBER(F26)),C26&lt;&gt;INDEX(Планы!$D$12:$D$111,MATCH(E26,Планы!$A$12:$A$111,0))),"Ошибка: срок/направление",IF(AND(F26&gt;=INDEX(Планы!$E$12:$E$111,MATCH(E26,Планы!$A$12:$A$111,0)),F26&lt;=INDEX(Планы!$L$12:$L$111,MATCH(E26,Планы!$A$12:$A$111,0)),IF(INDEX(Планы!$F$12:$F$111,MATCH(E26,Планы!$A$12:$A$111,0))="Разово",F26=INDEX(Планы!$E$12:$E$111,MATCH(E26,Планы!$A$12:$A$111,0)),IF(INDEX(Планы!$F$12:$F$111,MATCH(E26,Планы!$A$12:$A$111,0))="Еженедельно",MOD(F26-INDEX(Планы!$E$12:$E$111,MATCH(E26,Планы!$A$12:$A$111,0)),7)=0,F26=DATE(YEAR(F26),MONTH(F26),MIN(DAY(INDEX(Планы!$E$12:$E$111,MATCH(E26,Планы!$A$12:$A$111,0))),DAY(EOMONTH(F26,0))))))),"OK","Ошибка: нет повторения")))))))))</f>
        <v/>
      </c>
      <c r="J26" s="21" t="str">
        <f aca="false">IF(AND(I26="OK",E26&lt;&gt;""),INDEX(Планы!$G$12:$G$111,MATCH(E26,Планы!$A$12:$A$111,0)),"")</f>
        <v/>
      </c>
      <c r="K26" s="21" t="str">
        <f aca="false">IF(I26&lt;&gt;"OK","",IF(E26="",H26,INDEX(Планы!$C$12:$C$111,MATCH(E26,Планы!$A$12:$A$111,0))))</f>
        <v/>
      </c>
      <c r="L26" s="21" t="n">
        <f aca="false">IF(AND(I26="OK",E26&lt;&gt;"",O26=1),MIN(J26,N26),0)</f>
        <v>0</v>
      </c>
      <c r="M26" s="21" t="n">
        <f aca="false">IF(AND(I26="OK",E26&lt;&gt;"",O26=1),MAX(0,N26-J26),0)</f>
        <v>0</v>
      </c>
      <c r="N26" s="21" t="str">
        <f aca="false">IF(AND(I26="OK",E26&lt;&gt;""),SUMIFS($D$12:$D$511,$E$12:$E$511,E26,$F$12:$F$511,F26,$B$12:$B$511,"&lt;="&amp;Календарь!$L$5,$I$12:$I$511,"OK"),"")</f>
        <v/>
      </c>
      <c r="O26" s="19" t="n">
        <f aca="false">IF(AND(I26="OK",E26&lt;&gt;""),IF(COUNTIFS($E$12:E26,E26,$F$12:F26,F26,$I$12:I26,"OK")=1,1,0),0)</f>
        <v>0</v>
      </c>
    </row>
    <row r="27" customFormat="false" ht="22" hidden="false" customHeight="true" outlineLevel="0" collapsed="false">
      <c r="A27" s="6"/>
      <c r="B27" s="5"/>
      <c r="C27" s="6"/>
      <c r="D27" s="7"/>
      <c r="E27" s="6"/>
      <c r="F27" s="5"/>
      <c r="G27" s="6"/>
      <c r="H27" s="6"/>
      <c r="I27" s="19" t="str">
        <f aca="false">IF(COUNTA(A27:H27)=0,"",IF(OR(A27="",NOT(ISNUMBER(B27)),NOT(ISNUMBER(D27)),AND(C27&lt;&gt;"Приход",C27&lt;&gt;"Расход")),"Ошибка: поля или тип",IF(OR(B27&lt;36526,B27&gt;109574,B27&lt;&gt;INT(B27),D27&lt;0),"Ошибка: дата или сумма",IF(COUNTIFS($A$12:$A$511,A27)&lt;&gt;1,"Ошибка: повтор ID",IF(E27="",IF(OR(F27&lt;&gt;"",H27=""),"Ошибка: внеплановая статья/срок","OK"),IF(COUNTIFS(Планы!$A$12:$A$111,E27)&lt;&gt;1,"Ошибка: ID плана",IF(INDEX(Планы!$K$12:$K$111,MATCH(E27,Планы!$A$12:$A$111,0))&lt;&gt;"OK","Ошибка: исходный план",IF(OR(NOT(ISNUMBER(F27)),C27&lt;&gt;INDEX(Планы!$D$12:$D$111,MATCH(E27,Планы!$A$12:$A$111,0))),"Ошибка: срок/направление",IF(AND(F27&gt;=INDEX(Планы!$E$12:$E$111,MATCH(E27,Планы!$A$12:$A$111,0)),F27&lt;=INDEX(Планы!$L$12:$L$111,MATCH(E27,Планы!$A$12:$A$111,0)),IF(INDEX(Планы!$F$12:$F$111,MATCH(E27,Планы!$A$12:$A$111,0))="Разово",F27=INDEX(Планы!$E$12:$E$111,MATCH(E27,Планы!$A$12:$A$111,0)),IF(INDEX(Планы!$F$12:$F$111,MATCH(E27,Планы!$A$12:$A$111,0))="Еженедельно",MOD(F27-INDEX(Планы!$E$12:$E$111,MATCH(E27,Планы!$A$12:$A$111,0)),7)=0,F27=DATE(YEAR(F27),MONTH(F27),MIN(DAY(INDEX(Планы!$E$12:$E$111,MATCH(E27,Планы!$A$12:$A$111,0))),DAY(EOMONTH(F27,0))))))),"OK","Ошибка: нет повторения")))))))))</f>
        <v/>
      </c>
      <c r="J27" s="21" t="str">
        <f aca="false">IF(AND(I27="OK",E27&lt;&gt;""),INDEX(Планы!$G$12:$G$111,MATCH(E27,Планы!$A$12:$A$111,0)),"")</f>
        <v/>
      </c>
      <c r="K27" s="21" t="str">
        <f aca="false">IF(I27&lt;&gt;"OK","",IF(E27="",H27,INDEX(Планы!$C$12:$C$111,MATCH(E27,Планы!$A$12:$A$111,0))))</f>
        <v/>
      </c>
      <c r="L27" s="21" t="n">
        <f aca="false">IF(AND(I27="OK",E27&lt;&gt;"",O27=1),MIN(J27,N27),0)</f>
        <v>0</v>
      </c>
      <c r="M27" s="21" t="n">
        <f aca="false">IF(AND(I27="OK",E27&lt;&gt;"",O27=1),MAX(0,N27-J27),0)</f>
        <v>0</v>
      </c>
      <c r="N27" s="21" t="str">
        <f aca="false">IF(AND(I27="OK",E27&lt;&gt;""),SUMIFS($D$12:$D$511,$E$12:$E$511,E27,$F$12:$F$511,F27,$B$12:$B$511,"&lt;="&amp;Календарь!$L$5,$I$12:$I$511,"OK"),"")</f>
        <v/>
      </c>
      <c r="O27" s="19" t="n">
        <f aca="false">IF(AND(I27="OK",E27&lt;&gt;""),IF(COUNTIFS($E$12:E27,E27,$F$12:F27,F27,$I$12:I27,"OK")=1,1,0),0)</f>
        <v>0</v>
      </c>
    </row>
    <row r="28" customFormat="false" ht="22" hidden="false" customHeight="true" outlineLevel="0" collapsed="false">
      <c r="A28" s="6"/>
      <c r="B28" s="5"/>
      <c r="C28" s="6"/>
      <c r="D28" s="7"/>
      <c r="E28" s="6"/>
      <c r="F28" s="5"/>
      <c r="G28" s="6"/>
      <c r="H28" s="6"/>
      <c r="I28" s="19" t="str">
        <f aca="false">IF(COUNTA(A28:H28)=0,"",IF(OR(A28="",NOT(ISNUMBER(B28)),NOT(ISNUMBER(D28)),AND(C28&lt;&gt;"Приход",C28&lt;&gt;"Расход")),"Ошибка: поля или тип",IF(OR(B28&lt;36526,B28&gt;109574,B28&lt;&gt;INT(B28),D28&lt;0),"Ошибка: дата или сумма",IF(COUNTIFS($A$12:$A$511,A28)&lt;&gt;1,"Ошибка: повтор ID",IF(E28="",IF(OR(F28&lt;&gt;"",H28=""),"Ошибка: внеплановая статья/срок","OK"),IF(COUNTIFS(Планы!$A$12:$A$111,E28)&lt;&gt;1,"Ошибка: ID плана",IF(INDEX(Планы!$K$12:$K$111,MATCH(E28,Планы!$A$12:$A$111,0))&lt;&gt;"OK","Ошибка: исходный план",IF(OR(NOT(ISNUMBER(F28)),C28&lt;&gt;INDEX(Планы!$D$12:$D$111,MATCH(E28,Планы!$A$12:$A$111,0))),"Ошибка: срок/направление",IF(AND(F28&gt;=INDEX(Планы!$E$12:$E$111,MATCH(E28,Планы!$A$12:$A$111,0)),F28&lt;=INDEX(Планы!$L$12:$L$111,MATCH(E28,Планы!$A$12:$A$111,0)),IF(INDEX(Планы!$F$12:$F$111,MATCH(E28,Планы!$A$12:$A$111,0))="Разово",F28=INDEX(Планы!$E$12:$E$111,MATCH(E28,Планы!$A$12:$A$111,0)),IF(INDEX(Планы!$F$12:$F$111,MATCH(E28,Планы!$A$12:$A$111,0))="Еженедельно",MOD(F28-INDEX(Планы!$E$12:$E$111,MATCH(E28,Планы!$A$12:$A$111,0)),7)=0,F28=DATE(YEAR(F28),MONTH(F28),MIN(DAY(INDEX(Планы!$E$12:$E$111,MATCH(E28,Планы!$A$12:$A$111,0))),DAY(EOMONTH(F28,0))))))),"OK","Ошибка: нет повторения")))))))))</f>
        <v/>
      </c>
      <c r="J28" s="21" t="str">
        <f aca="false">IF(AND(I28="OK",E28&lt;&gt;""),INDEX(Планы!$G$12:$G$111,MATCH(E28,Планы!$A$12:$A$111,0)),"")</f>
        <v/>
      </c>
      <c r="K28" s="21" t="str">
        <f aca="false">IF(I28&lt;&gt;"OK","",IF(E28="",H28,INDEX(Планы!$C$12:$C$111,MATCH(E28,Планы!$A$12:$A$111,0))))</f>
        <v/>
      </c>
      <c r="L28" s="21" t="n">
        <f aca="false">IF(AND(I28="OK",E28&lt;&gt;"",O28=1),MIN(J28,N28),0)</f>
        <v>0</v>
      </c>
      <c r="M28" s="21" t="n">
        <f aca="false">IF(AND(I28="OK",E28&lt;&gt;"",O28=1),MAX(0,N28-J28),0)</f>
        <v>0</v>
      </c>
      <c r="N28" s="21" t="str">
        <f aca="false">IF(AND(I28="OK",E28&lt;&gt;""),SUMIFS($D$12:$D$511,$E$12:$E$511,E28,$F$12:$F$511,F28,$B$12:$B$511,"&lt;="&amp;Календарь!$L$5,$I$12:$I$511,"OK"),"")</f>
        <v/>
      </c>
      <c r="O28" s="19" t="n">
        <f aca="false">IF(AND(I28="OK",E28&lt;&gt;""),IF(COUNTIFS($E$12:E28,E28,$F$12:F28,F28,$I$12:I28,"OK")=1,1,0),0)</f>
        <v>0</v>
      </c>
    </row>
    <row r="29" customFormat="false" ht="22" hidden="false" customHeight="true" outlineLevel="0" collapsed="false">
      <c r="A29" s="6"/>
      <c r="B29" s="5"/>
      <c r="C29" s="6"/>
      <c r="D29" s="7"/>
      <c r="E29" s="6"/>
      <c r="F29" s="5"/>
      <c r="G29" s="6"/>
      <c r="H29" s="6"/>
      <c r="I29" s="19" t="str">
        <f aca="false">IF(COUNTA(A29:H29)=0,"",IF(OR(A29="",NOT(ISNUMBER(B29)),NOT(ISNUMBER(D29)),AND(C29&lt;&gt;"Приход",C29&lt;&gt;"Расход")),"Ошибка: поля или тип",IF(OR(B29&lt;36526,B29&gt;109574,B29&lt;&gt;INT(B29),D29&lt;0),"Ошибка: дата или сумма",IF(COUNTIFS($A$12:$A$511,A29)&lt;&gt;1,"Ошибка: повтор ID",IF(E29="",IF(OR(F29&lt;&gt;"",H29=""),"Ошибка: внеплановая статья/срок","OK"),IF(COUNTIFS(Планы!$A$12:$A$111,E29)&lt;&gt;1,"Ошибка: ID плана",IF(INDEX(Планы!$K$12:$K$111,MATCH(E29,Планы!$A$12:$A$111,0))&lt;&gt;"OK","Ошибка: исходный план",IF(OR(NOT(ISNUMBER(F29)),C29&lt;&gt;INDEX(Планы!$D$12:$D$111,MATCH(E29,Планы!$A$12:$A$111,0))),"Ошибка: срок/направление",IF(AND(F29&gt;=INDEX(Планы!$E$12:$E$111,MATCH(E29,Планы!$A$12:$A$111,0)),F29&lt;=INDEX(Планы!$L$12:$L$111,MATCH(E29,Планы!$A$12:$A$111,0)),IF(INDEX(Планы!$F$12:$F$111,MATCH(E29,Планы!$A$12:$A$111,0))="Разово",F29=INDEX(Планы!$E$12:$E$111,MATCH(E29,Планы!$A$12:$A$111,0)),IF(INDEX(Планы!$F$12:$F$111,MATCH(E29,Планы!$A$12:$A$111,0))="Еженедельно",MOD(F29-INDEX(Планы!$E$12:$E$111,MATCH(E29,Планы!$A$12:$A$111,0)),7)=0,F29=DATE(YEAR(F29),MONTH(F29),MIN(DAY(INDEX(Планы!$E$12:$E$111,MATCH(E29,Планы!$A$12:$A$111,0))),DAY(EOMONTH(F29,0))))))),"OK","Ошибка: нет повторения")))))))))</f>
        <v/>
      </c>
      <c r="J29" s="21" t="str">
        <f aca="false">IF(AND(I29="OK",E29&lt;&gt;""),INDEX(Планы!$G$12:$G$111,MATCH(E29,Планы!$A$12:$A$111,0)),"")</f>
        <v/>
      </c>
      <c r="K29" s="21" t="str">
        <f aca="false">IF(I29&lt;&gt;"OK","",IF(E29="",H29,INDEX(Планы!$C$12:$C$111,MATCH(E29,Планы!$A$12:$A$111,0))))</f>
        <v/>
      </c>
      <c r="L29" s="21" t="n">
        <f aca="false">IF(AND(I29="OK",E29&lt;&gt;"",O29=1),MIN(J29,N29),0)</f>
        <v>0</v>
      </c>
      <c r="M29" s="21" t="n">
        <f aca="false">IF(AND(I29="OK",E29&lt;&gt;"",O29=1),MAX(0,N29-J29),0)</f>
        <v>0</v>
      </c>
      <c r="N29" s="21" t="str">
        <f aca="false">IF(AND(I29="OK",E29&lt;&gt;""),SUMIFS($D$12:$D$511,$E$12:$E$511,E29,$F$12:$F$511,F29,$B$12:$B$511,"&lt;="&amp;Календарь!$L$5,$I$12:$I$511,"OK"),"")</f>
        <v/>
      </c>
      <c r="O29" s="19" t="n">
        <f aca="false">IF(AND(I29="OK",E29&lt;&gt;""),IF(COUNTIFS($E$12:E29,E29,$F$12:F29,F29,$I$12:I29,"OK")=1,1,0),0)</f>
        <v>0</v>
      </c>
    </row>
    <row r="30" customFormat="false" ht="22" hidden="false" customHeight="true" outlineLevel="0" collapsed="false">
      <c r="A30" s="6"/>
      <c r="B30" s="5"/>
      <c r="C30" s="6"/>
      <c r="D30" s="7"/>
      <c r="E30" s="6"/>
      <c r="F30" s="5"/>
      <c r="G30" s="6"/>
      <c r="H30" s="6"/>
      <c r="I30" s="19" t="str">
        <f aca="false">IF(COUNTA(A30:H30)=0,"",IF(OR(A30="",NOT(ISNUMBER(B30)),NOT(ISNUMBER(D30)),AND(C30&lt;&gt;"Приход",C30&lt;&gt;"Расход")),"Ошибка: поля или тип",IF(OR(B30&lt;36526,B30&gt;109574,B30&lt;&gt;INT(B30),D30&lt;0),"Ошибка: дата или сумма",IF(COUNTIFS($A$12:$A$511,A30)&lt;&gt;1,"Ошибка: повтор ID",IF(E30="",IF(OR(F30&lt;&gt;"",H30=""),"Ошибка: внеплановая статья/срок","OK"),IF(COUNTIFS(Планы!$A$12:$A$111,E30)&lt;&gt;1,"Ошибка: ID плана",IF(INDEX(Планы!$K$12:$K$111,MATCH(E30,Планы!$A$12:$A$111,0))&lt;&gt;"OK","Ошибка: исходный план",IF(OR(NOT(ISNUMBER(F30)),C30&lt;&gt;INDEX(Планы!$D$12:$D$111,MATCH(E30,Планы!$A$12:$A$111,0))),"Ошибка: срок/направление",IF(AND(F30&gt;=INDEX(Планы!$E$12:$E$111,MATCH(E30,Планы!$A$12:$A$111,0)),F30&lt;=INDEX(Планы!$L$12:$L$111,MATCH(E30,Планы!$A$12:$A$111,0)),IF(INDEX(Планы!$F$12:$F$111,MATCH(E30,Планы!$A$12:$A$111,0))="Разово",F30=INDEX(Планы!$E$12:$E$111,MATCH(E30,Планы!$A$12:$A$111,0)),IF(INDEX(Планы!$F$12:$F$111,MATCH(E30,Планы!$A$12:$A$111,0))="Еженедельно",MOD(F30-INDEX(Планы!$E$12:$E$111,MATCH(E30,Планы!$A$12:$A$111,0)),7)=0,F30=DATE(YEAR(F30),MONTH(F30),MIN(DAY(INDEX(Планы!$E$12:$E$111,MATCH(E30,Планы!$A$12:$A$111,0))),DAY(EOMONTH(F30,0))))))),"OK","Ошибка: нет повторения")))))))))</f>
        <v/>
      </c>
      <c r="J30" s="21" t="str">
        <f aca="false">IF(AND(I30="OK",E30&lt;&gt;""),INDEX(Планы!$G$12:$G$111,MATCH(E30,Планы!$A$12:$A$111,0)),"")</f>
        <v/>
      </c>
      <c r="K30" s="21" t="str">
        <f aca="false">IF(I30&lt;&gt;"OK","",IF(E30="",H30,INDEX(Планы!$C$12:$C$111,MATCH(E30,Планы!$A$12:$A$111,0))))</f>
        <v/>
      </c>
      <c r="L30" s="21" t="n">
        <f aca="false">IF(AND(I30="OK",E30&lt;&gt;"",O30=1),MIN(J30,N30),0)</f>
        <v>0</v>
      </c>
      <c r="M30" s="21" t="n">
        <f aca="false">IF(AND(I30="OK",E30&lt;&gt;"",O30=1),MAX(0,N30-J30),0)</f>
        <v>0</v>
      </c>
      <c r="N30" s="21" t="str">
        <f aca="false">IF(AND(I30="OK",E30&lt;&gt;""),SUMIFS($D$12:$D$511,$E$12:$E$511,E30,$F$12:$F$511,F30,$B$12:$B$511,"&lt;="&amp;Календарь!$L$5,$I$12:$I$511,"OK"),"")</f>
        <v/>
      </c>
      <c r="O30" s="19" t="n">
        <f aca="false">IF(AND(I30="OK",E30&lt;&gt;""),IF(COUNTIFS($E$12:E30,E30,$F$12:F30,F30,$I$12:I30,"OK")=1,1,0),0)</f>
        <v>0</v>
      </c>
    </row>
    <row r="31" customFormat="false" ht="22" hidden="false" customHeight="true" outlineLevel="0" collapsed="false">
      <c r="A31" s="6"/>
      <c r="B31" s="5"/>
      <c r="C31" s="6"/>
      <c r="D31" s="7"/>
      <c r="E31" s="6"/>
      <c r="F31" s="5"/>
      <c r="G31" s="6"/>
      <c r="H31" s="6"/>
      <c r="I31" s="19" t="str">
        <f aca="false">IF(COUNTA(A31:H31)=0,"",IF(OR(A31="",NOT(ISNUMBER(B31)),NOT(ISNUMBER(D31)),AND(C31&lt;&gt;"Приход",C31&lt;&gt;"Расход")),"Ошибка: поля или тип",IF(OR(B31&lt;36526,B31&gt;109574,B31&lt;&gt;INT(B31),D31&lt;0),"Ошибка: дата или сумма",IF(COUNTIFS($A$12:$A$511,A31)&lt;&gt;1,"Ошибка: повтор ID",IF(E31="",IF(OR(F31&lt;&gt;"",H31=""),"Ошибка: внеплановая статья/срок","OK"),IF(COUNTIFS(Планы!$A$12:$A$111,E31)&lt;&gt;1,"Ошибка: ID плана",IF(INDEX(Планы!$K$12:$K$111,MATCH(E31,Планы!$A$12:$A$111,0))&lt;&gt;"OK","Ошибка: исходный план",IF(OR(NOT(ISNUMBER(F31)),C31&lt;&gt;INDEX(Планы!$D$12:$D$111,MATCH(E31,Планы!$A$12:$A$111,0))),"Ошибка: срок/направление",IF(AND(F31&gt;=INDEX(Планы!$E$12:$E$111,MATCH(E31,Планы!$A$12:$A$111,0)),F31&lt;=INDEX(Планы!$L$12:$L$111,MATCH(E31,Планы!$A$12:$A$111,0)),IF(INDEX(Планы!$F$12:$F$111,MATCH(E31,Планы!$A$12:$A$111,0))="Разово",F31=INDEX(Планы!$E$12:$E$111,MATCH(E31,Планы!$A$12:$A$111,0)),IF(INDEX(Планы!$F$12:$F$111,MATCH(E31,Планы!$A$12:$A$111,0))="Еженедельно",MOD(F31-INDEX(Планы!$E$12:$E$111,MATCH(E31,Планы!$A$12:$A$111,0)),7)=0,F31=DATE(YEAR(F31),MONTH(F31),MIN(DAY(INDEX(Планы!$E$12:$E$111,MATCH(E31,Планы!$A$12:$A$111,0))),DAY(EOMONTH(F31,0))))))),"OK","Ошибка: нет повторения")))))))))</f>
        <v/>
      </c>
      <c r="J31" s="21" t="str">
        <f aca="false">IF(AND(I31="OK",E31&lt;&gt;""),INDEX(Планы!$G$12:$G$111,MATCH(E31,Планы!$A$12:$A$111,0)),"")</f>
        <v/>
      </c>
      <c r="K31" s="21" t="str">
        <f aca="false">IF(I31&lt;&gt;"OK","",IF(E31="",H31,INDEX(Планы!$C$12:$C$111,MATCH(E31,Планы!$A$12:$A$111,0))))</f>
        <v/>
      </c>
      <c r="L31" s="21" t="n">
        <f aca="false">IF(AND(I31="OK",E31&lt;&gt;"",O31=1),MIN(J31,N31),0)</f>
        <v>0</v>
      </c>
      <c r="M31" s="21" t="n">
        <f aca="false">IF(AND(I31="OK",E31&lt;&gt;"",O31=1),MAX(0,N31-J31),0)</f>
        <v>0</v>
      </c>
      <c r="N31" s="21" t="str">
        <f aca="false">IF(AND(I31="OK",E31&lt;&gt;""),SUMIFS($D$12:$D$511,$E$12:$E$511,E31,$F$12:$F$511,F31,$B$12:$B$511,"&lt;="&amp;Календарь!$L$5,$I$12:$I$511,"OK"),"")</f>
        <v/>
      </c>
      <c r="O31" s="19" t="n">
        <f aca="false">IF(AND(I31="OK",E31&lt;&gt;""),IF(COUNTIFS($E$12:E31,E31,$F$12:F31,F31,$I$12:I31,"OK")=1,1,0),0)</f>
        <v>0</v>
      </c>
    </row>
    <row r="32" customFormat="false" ht="22" hidden="false" customHeight="true" outlineLevel="0" collapsed="false">
      <c r="A32" s="6"/>
      <c r="B32" s="5"/>
      <c r="C32" s="6"/>
      <c r="D32" s="7"/>
      <c r="E32" s="6"/>
      <c r="F32" s="5"/>
      <c r="G32" s="6"/>
      <c r="H32" s="6"/>
      <c r="I32" s="19" t="str">
        <f aca="false">IF(COUNTA(A32:H32)=0,"",IF(OR(A32="",NOT(ISNUMBER(B32)),NOT(ISNUMBER(D32)),AND(C32&lt;&gt;"Приход",C32&lt;&gt;"Расход")),"Ошибка: поля или тип",IF(OR(B32&lt;36526,B32&gt;109574,B32&lt;&gt;INT(B32),D32&lt;0),"Ошибка: дата или сумма",IF(COUNTIFS($A$12:$A$511,A32)&lt;&gt;1,"Ошибка: повтор ID",IF(E32="",IF(OR(F32&lt;&gt;"",H32=""),"Ошибка: внеплановая статья/срок","OK"),IF(COUNTIFS(Планы!$A$12:$A$111,E32)&lt;&gt;1,"Ошибка: ID плана",IF(INDEX(Планы!$K$12:$K$111,MATCH(E32,Планы!$A$12:$A$111,0))&lt;&gt;"OK","Ошибка: исходный план",IF(OR(NOT(ISNUMBER(F32)),C32&lt;&gt;INDEX(Планы!$D$12:$D$111,MATCH(E32,Планы!$A$12:$A$111,0))),"Ошибка: срок/направление",IF(AND(F32&gt;=INDEX(Планы!$E$12:$E$111,MATCH(E32,Планы!$A$12:$A$111,0)),F32&lt;=INDEX(Планы!$L$12:$L$111,MATCH(E32,Планы!$A$12:$A$111,0)),IF(INDEX(Планы!$F$12:$F$111,MATCH(E32,Планы!$A$12:$A$111,0))="Разово",F32=INDEX(Планы!$E$12:$E$111,MATCH(E32,Планы!$A$12:$A$111,0)),IF(INDEX(Планы!$F$12:$F$111,MATCH(E32,Планы!$A$12:$A$111,0))="Еженедельно",MOD(F32-INDEX(Планы!$E$12:$E$111,MATCH(E32,Планы!$A$12:$A$111,0)),7)=0,F32=DATE(YEAR(F32),MONTH(F32),MIN(DAY(INDEX(Планы!$E$12:$E$111,MATCH(E32,Планы!$A$12:$A$111,0))),DAY(EOMONTH(F32,0))))))),"OK","Ошибка: нет повторения")))))))))</f>
        <v/>
      </c>
      <c r="J32" s="21" t="str">
        <f aca="false">IF(AND(I32="OK",E32&lt;&gt;""),INDEX(Планы!$G$12:$G$111,MATCH(E32,Планы!$A$12:$A$111,0)),"")</f>
        <v/>
      </c>
      <c r="K32" s="21" t="str">
        <f aca="false">IF(I32&lt;&gt;"OK","",IF(E32="",H32,INDEX(Планы!$C$12:$C$111,MATCH(E32,Планы!$A$12:$A$111,0))))</f>
        <v/>
      </c>
      <c r="L32" s="21" t="n">
        <f aca="false">IF(AND(I32="OK",E32&lt;&gt;"",O32=1),MIN(J32,N32),0)</f>
        <v>0</v>
      </c>
      <c r="M32" s="21" t="n">
        <f aca="false">IF(AND(I32="OK",E32&lt;&gt;"",O32=1),MAX(0,N32-J32),0)</f>
        <v>0</v>
      </c>
      <c r="N32" s="21" t="str">
        <f aca="false">IF(AND(I32="OK",E32&lt;&gt;""),SUMIFS($D$12:$D$511,$E$12:$E$511,E32,$F$12:$F$511,F32,$B$12:$B$511,"&lt;="&amp;Календарь!$L$5,$I$12:$I$511,"OK"),"")</f>
        <v/>
      </c>
      <c r="O32" s="19" t="n">
        <f aca="false">IF(AND(I32="OK",E32&lt;&gt;""),IF(COUNTIFS($E$12:E32,E32,$F$12:F32,F32,$I$12:I32,"OK")=1,1,0),0)</f>
        <v>0</v>
      </c>
    </row>
    <row r="33" customFormat="false" ht="22" hidden="false" customHeight="true" outlineLevel="0" collapsed="false">
      <c r="A33" s="6"/>
      <c r="B33" s="5"/>
      <c r="C33" s="6"/>
      <c r="D33" s="7"/>
      <c r="E33" s="6"/>
      <c r="F33" s="5"/>
      <c r="G33" s="6"/>
      <c r="H33" s="6"/>
      <c r="I33" s="19" t="str">
        <f aca="false">IF(COUNTA(A33:H33)=0,"",IF(OR(A33="",NOT(ISNUMBER(B33)),NOT(ISNUMBER(D33)),AND(C33&lt;&gt;"Приход",C33&lt;&gt;"Расход")),"Ошибка: поля или тип",IF(OR(B33&lt;36526,B33&gt;109574,B33&lt;&gt;INT(B33),D33&lt;0),"Ошибка: дата или сумма",IF(COUNTIFS($A$12:$A$511,A33)&lt;&gt;1,"Ошибка: повтор ID",IF(E33="",IF(OR(F33&lt;&gt;"",H33=""),"Ошибка: внеплановая статья/срок","OK"),IF(COUNTIFS(Планы!$A$12:$A$111,E33)&lt;&gt;1,"Ошибка: ID плана",IF(INDEX(Планы!$K$12:$K$111,MATCH(E33,Планы!$A$12:$A$111,0))&lt;&gt;"OK","Ошибка: исходный план",IF(OR(NOT(ISNUMBER(F33)),C33&lt;&gt;INDEX(Планы!$D$12:$D$111,MATCH(E33,Планы!$A$12:$A$111,0))),"Ошибка: срок/направление",IF(AND(F33&gt;=INDEX(Планы!$E$12:$E$111,MATCH(E33,Планы!$A$12:$A$111,0)),F33&lt;=INDEX(Планы!$L$12:$L$111,MATCH(E33,Планы!$A$12:$A$111,0)),IF(INDEX(Планы!$F$12:$F$111,MATCH(E33,Планы!$A$12:$A$111,0))="Разово",F33=INDEX(Планы!$E$12:$E$111,MATCH(E33,Планы!$A$12:$A$111,0)),IF(INDEX(Планы!$F$12:$F$111,MATCH(E33,Планы!$A$12:$A$111,0))="Еженедельно",MOD(F33-INDEX(Планы!$E$12:$E$111,MATCH(E33,Планы!$A$12:$A$111,0)),7)=0,F33=DATE(YEAR(F33),MONTH(F33),MIN(DAY(INDEX(Планы!$E$12:$E$111,MATCH(E33,Планы!$A$12:$A$111,0))),DAY(EOMONTH(F33,0))))))),"OK","Ошибка: нет повторения")))))))))</f>
        <v/>
      </c>
      <c r="J33" s="21" t="str">
        <f aca="false">IF(AND(I33="OK",E33&lt;&gt;""),INDEX(Планы!$G$12:$G$111,MATCH(E33,Планы!$A$12:$A$111,0)),"")</f>
        <v/>
      </c>
      <c r="K33" s="21" t="str">
        <f aca="false">IF(I33&lt;&gt;"OK","",IF(E33="",H33,INDEX(Планы!$C$12:$C$111,MATCH(E33,Планы!$A$12:$A$111,0))))</f>
        <v/>
      </c>
      <c r="L33" s="21" t="n">
        <f aca="false">IF(AND(I33="OK",E33&lt;&gt;"",O33=1),MIN(J33,N33),0)</f>
        <v>0</v>
      </c>
      <c r="M33" s="21" t="n">
        <f aca="false">IF(AND(I33="OK",E33&lt;&gt;"",O33=1),MAX(0,N33-J33),0)</f>
        <v>0</v>
      </c>
      <c r="N33" s="21" t="str">
        <f aca="false">IF(AND(I33="OK",E33&lt;&gt;""),SUMIFS($D$12:$D$511,$E$12:$E$511,E33,$F$12:$F$511,F33,$B$12:$B$511,"&lt;="&amp;Календарь!$L$5,$I$12:$I$511,"OK"),"")</f>
        <v/>
      </c>
      <c r="O33" s="19" t="n">
        <f aca="false">IF(AND(I33="OK",E33&lt;&gt;""),IF(COUNTIFS($E$12:E33,E33,$F$12:F33,F33,$I$12:I33,"OK")=1,1,0),0)</f>
        <v>0</v>
      </c>
    </row>
    <row r="34" customFormat="false" ht="22" hidden="false" customHeight="true" outlineLevel="0" collapsed="false">
      <c r="A34" s="6"/>
      <c r="B34" s="5"/>
      <c r="C34" s="6"/>
      <c r="D34" s="7"/>
      <c r="E34" s="6"/>
      <c r="F34" s="5"/>
      <c r="G34" s="6"/>
      <c r="H34" s="6"/>
      <c r="I34" s="19" t="str">
        <f aca="false">IF(COUNTA(A34:H34)=0,"",IF(OR(A34="",NOT(ISNUMBER(B34)),NOT(ISNUMBER(D34)),AND(C34&lt;&gt;"Приход",C34&lt;&gt;"Расход")),"Ошибка: поля или тип",IF(OR(B34&lt;36526,B34&gt;109574,B34&lt;&gt;INT(B34),D34&lt;0),"Ошибка: дата или сумма",IF(COUNTIFS($A$12:$A$511,A34)&lt;&gt;1,"Ошибка: повтор ID",IF(E34="",IF(OR(F34&lt;&gt;"",H34=""),"Ошибка: внеплановая статья/срок","OK"),IF(COUNTIFS(Планы!$A$12:$A$111,E34)&lt;&gt;1,"Ошибка: ID плана",IF(INDEX(Планы!$K$12:$K$111,MATCH(E34,Планы!$A$12:$A$111,0))&lt;&gt;"OK","Ошибка: исходный план",IF(OR(NOT(ISNUMBER(F34)),C34&lt;&gt;INDEX(Планы!$D$12:$D$111,MATCH(E34,Планы!$A$12:$A$111,0))),"Ошибка: срок/направление",IF(AND(F34&gt;=INDEX(Планы!$E$12:$E$111,MATCH(E34,Планы!$A$12:$A$111,0)),F34&lt;=INDEX(Планы!$L$12:$L$111,MATCH(E34,Планы!$A$12:$A$111,0)),IF(INDEX(Планы!$F$12:$F$111,MATCH(E34,Планы!$A$12:$A$111,0))="Разово",F34=INDEX(Планы!$E$12:$E$111,MATCH(E34,Планы!$A$12:$A$111,0)),IF(INDEX(Планы!$F$12:$F$111,MATCH(E34,Планы!$A$12:$A$111,0))="Еженедельно",MOD(F34-INDEX(Планы!$E$12:$E$111,MATCH(E34,Планы!$A$12:$A$111,0)),7)=0,F34=DATE(YEAR(F34),MONTH(F34),MIN(DAY(INDEX(Планы!$E$12:$E$111,MATCH(E34,Планы!$A$12:$A$111,0))),DAY(EOMONTH(F34,0))))))),"OK","Ошибка: нет повторения")))))))))</f>
        <v/>
      </c>
      <c r="J34" s="21" t="str">
        <f aca="false">IF(AND(I34="OK",E34&lt;&gt;""),INDEX(Планы!$G$12:$G$111,MATCH(E34,Планы!$A$12:$A$111,0)),"")</f>
        <v/>
      </c>
      <c r="K34" s="21" t="str">
        <f aca="false">IF(I34&lt;&gt;"OK","",IF(E34="",H34,INDEX(Планы!$C$12:$C$111,MATCH(E34,Планы!$A$12:$A$111,0))))</f>
        <v/>
      </c>
      <c r="L34" s="21" t="n">
        <f aca="false">IF(AND(I34="OK",E34&lt;&gt;"",O34=1),MIN(J34,N34),0)</f>
        <v>0</v>
      </c>
      <c r="M34" s="21" t="n">
        <f aca="false">IF(AND(I34="OK",E34&lt;&gt;"",O34=1),MAX(0,N34-J34),0)</f>
        <v>0</v>
      </c>
      <c r="N34" s="21" t="str">
        <f aca="false">IF(AND(I34="OK",E34&lt;&gt;""),SUMIFS($D$12:$D$511,$E$12:$E$511,E34,$F$12:$F$511,F34,$B$12:$B$511,"&lt;="&amp;Календарь!$L$5,$I$12:$I$511,"OK"),"")</f>
        <v/>
      </c>
      <c r="O34" s="19" t="n">
        <f aca="false">IF(AND(I34="OK",E34&lt;&gt;""),IF(COUNTIFS($E$12:E34,E34,$F$12:F34,F34,$I$12:I34,"OK")=1,1,0),0)</f>
        <v>0</v>
      </c>
    </row>
    <row r="35" customFormat="false" ht="22" hidden="false" customHeight="true" outlineLevel="0" collapsed="false">
      <c r="A35" s="6"/>
      <c r="B35" s="5"/>
      <c r="C35" s="6"/>
      <c r="D35" s="7"/>
      <c r="E35" s="6"/>
      <c r="F35" s="5"/>
      <c r="G35" s="6"/>
      <c r="H35" s="6"/>
      <c r="I35" s="19" t="str">
        <f aca="false">IF(COUNTA(A35:H35)=0,"",IF(OR(A35="",NOT(ISNUMBER(B35)),NOT(ISNUMBER(D35)),AND(C35&lt;&gt;"Приход",C35&lt;&gt;"Расход")),"Ошибка: поля или тип",IF(OR(B35&lt;36526,B35&gt;109574,B35&lt;&gt;INT(B35),D35&lt;0),"Ошибка: дата или сумма",IF(COUNTIFS($A$12:$A$511,A35)&lt;&gt;1,"Ошибка: повтор ID",IF(E35="",IF(OR(F35&lt;&gt;"",H35=""),"Ошибка: внеплановая статья/срок","OK"),IF(COUNTIFS(Планы!$A$12:$A$111,E35)&lt;&gt;1,"Ошибка: ID плана",IF(INDEX(Планы!$K$12:$K$111,MATCH(E35,Планы!$A$12:$A$111,0))&lt;&gt;"OK","Ошибка: исходный план",IF(OR(NOT(ISNUMBER(F35)),C35&lt;&gt;INDEX(Планы!$D$12:$D$111,MATCH(E35,Планы!$A$12:$A$111,0))),"Ошибка: срок/направление",IF(AND(F35&gt;=INDEX(Планы!$E$12:$E$111,MATCH(E35,Планы!$A$12:$A$111,0)),F35&lt;=INDEX(Планы!$L$12:$L$111,MATCH(E35,Планы!$A$12:$A$111,0)),IF(INDEX(Планы!$F$12:$F$111,MATCH(E35,Планы!$A$12:$A$111,0))="Разово",F35=INDEX(Планы!$E$12:$E$111,MATCH(E35,Планы!$A$12:$A$111,0)),IF(INDEX(Планы!$F$12:$F$111,MATCH(E35,Планы!$A$12:$A$111,0))="Еженедельно",MOD(F35-INDEX(Планы!$E$12:$E$111,MATCH(E35,Планы!$A$12:$A$111,0)),7)=0,F35=DATE(YEAR(F35),MONTH(F35),MIN(DAY(INDEX(Планы!$E$12:$E$111,MATCH(E35,Планы!$A$12:$A$111,0))),DAY(EOMONTH(F35,0))))))),"OK","Ошибка: нет повторения")))))))))</f>
        <v/>
      </c>
      <c r="J35" s="21" t="str">
        <f aca="false">IF(AND(I35="OK",E35&lt;&gt;""),INDEX(Планы!$G$12:$G$111,MATCH(E35,Планы!$A$12:$A$111,0)),"")</f>
        <v/>
      </c>
      <c r="K35" s="21" t="str">
        <f aca="false">IF(I35&lt;&gt;"OK","",IF(E35="",H35,INDEX(Планы!$C$12:$C$111,MATCH(E35,Планы!$A$12:$A$111,0))))</f>
        <v/>
      </c>
      <c r="L35" s="21" t="n">
        <f aca="false">IF(AND(I35="OK",E35&lt;&gt;"",O35=1),MIN(J35,N35),0)</f>
        <v>0</v>
      </c>
      <c r="M35" s="21" t="n">
        <f aca="false">IF(AND(I35="OK",E35&lt;&gt;"",O35=1),MAX(0,N35-J35),0)</f>
        <v>0</v>
      </c>
      <c r="N35" s="21" t="str">
        <f aca="false">IF(AND(I35="OK",E35&lt;&gt;""),SUMIFS($D$12:$D$511,$E$12:$E$511,E35,$F$12:$F$511,F35,$B$12:$B$511,"&lt;="&amp;Календарь!$L$5,$I$12:$I$511,"OK"),"")</f>
        <v/>
      </c>
      <c r="O35" s="19" t="n">
        <f aca="false">IF(AND(I35="OK",E35&lt;&gt;""),IF(COUNTIFS($E$12:E35,E35,$F$12:F35,F35,$I$12:I35,"OK")=1,1,0),0)</f>
        <v>0</v>
      </c>
    </row>
    <row r="36" customFormat="false" ht="22" hidden="false" customHeight="true" outlineLevel="0" collapsed="false">
      <c r="A36" s="6"/>
      <c r="B36" s="5"/>
      <c r="C36" s="6"/>
      <c r="D36" s="7"/>
      <c r="E36" s="6"/>
      <c r="F36" s="5"/>
      <c r="G36" s="6"/>
      <c r="H36" s="6"/>
      <c r="I36" s="19" t="str">
        <f aca="false">IF(COUNTA(A36:H36)=0,"",IF(OR(A36="",NOT(ISNUMBER(B36)),NOT(ISNUMBER(D36)),AND(C36&lt;&gt;"Приход",C36&lt;&gt;"Расход")),"Ошибка: поля или тип",IF(OR(B36&lt;36526,B36&gt;109574,B36&lt;&gt;INT(B36),D36&lt;0),"Ошибка: дата или сумма",IF(COUNTIFS($A$12:$A$511,A36)&lt;&gt;1,"Ошибка: повтор ID",IF(E36="",IF(OR(F36&lt;&gt;"",H36=""),"Ошибка: внеплановая статья/срок","OK"),IF(COUNTIFS(Планы!$A$12:$A$111,E36)&lt;&gt;1,"Ошибка: ID плана",IF(INDEX(Планы!$K$12:$K$111,MATCH(E36,Планы!$A$12:$A$111,0))&lt;&gt;"OK","Ошибка: исходный план",IF(OR(NOT(ISNUMBER(F36)),C36&lt;&gt;INDEX(Планы!$D$12:$D$111,MATCH(E36,Планы!$A$12:$A$111,0))),"Ошибка: срок/направление",IF(AND(F36&gt;=INDEX(Планы!$E$12:$E$111,MATCH(E36,Планы!$A$12:$A$111,0)),F36&lt;=INDEX(Планы!$L$12:$L$111,MATCH(E36,Планы!$A$12:$A$111,0)),IF(INDEX(Планы!$F$12:$F$111,MATCH(E36,Планы!$A$12:$A$111,0))="Разово",F36=INDEX(Планы!$E$12:$E$111,MATCH(E36,Планы!$A$12:$A$111,0)),IF(INDEX(Планы!$F$12:$F$111,MATCH(E36,Планы!$A$12:$A$111,0))="Еженедельно",MOD(F36-INDEX(Планы!$E$12:$E$111,MATCH(E36,Планы!$A$12:$A$111,0)),7)=0,F36=DATE(YEAR(F36),MONTH(F36),MIN(DAY(INDEX(Планы!$E$12:$E$111,MATCH(E36,Планы!$A$12:$A$111,0))),DAY(EOMONTH(F36,0))))))),"OK","Ошибка: нет повторения")))))))))</f>
        <v/>
      </c>
      <c r="J36" s="21" t="str">
        <f aca="false">IF(AND(I36="OK",E36&lt;&gt;""),INDEX(Планы!$G$12:$G$111,MATCH(E36,Планы!$A$12:$A$111,0)),"")</f>
        <v/>
      </c>
      <c r="K36" s="21" t="str">
        <f aca="false">IF(I36&lt;&gt;"OK","",IF(E36="",H36,INDEX(Планы!$C$12:$C$111,MATCH(E36,Планы!$A$12:$A$111,0))))</f>
        <v/>
      </c>
      <c r="L36" s="21" t="n">
        <f aca="false">IF(AND(I36="OK",E36&lt;&gt;"",O36=1),MIN(J36,N36),0)</f>
        <v>0</v>
      </c>
      <c r="M36" s="21" t="n">
        <f aca="false">IF(AND(I36="OK",E36&lt;&gt;"",O36=1),MAX(0,N36-J36),0)</f>
        <v>0</v>
      </c>
      <c r="N36" s="21" t="str">
        <f aca="false">IF(AND(I36="OK",E36&lt;&gt;""),SUMIFS($D$12:$D$511,$E$12:$E$511,E36,$F$12:$F$511,F36,$B$12:$B$511,"&lt;="&amp;Календарь!$L$5,$I$12:$I$511,"OK"),"")</f>
        <v/>
      </c>
      <c r="O36" s="19" t="n">
        <f aca="false">IF(AND(I36="OK",E36&lt;&gt;""),IF(COUNTIFS($E$12:E36,E36,$F$12:F36,F36,$I$12:I36,"OK")=1,1,0),0)</f>
        <v>0</v>
      </c>
    </row>
    <row r="37" customFormat="false" ht="22" hidden="false" customHeight="true" outlineLevel="0" collapsed="false">
      <c r="A37" s="6"/>
      <c r="B37" s="5"/>
      <c r="C37" s="6"/>
      <c r="D37" s="7"/>
      <c r="E37" s="6"/>
      <c r="F37" s="5"/>
      <c r="G37" s="6"/>
      <c r="H37" s="6"/>
      <c r="I37" s="19" t="str">
        <f aca="false">IF(COUNTA(A37:H37)=0,"",IF(OR(A37="",NOT(ISNUMBER(B37)),NOT(ISNUMBER(D37)),AND(C37&lt;&gt;"Приход",C37&lt;&gt;"Расход")),"Ошибка: поля или тип",IF(OR(B37&lt;36526,B37&gt;109574,B37&lt;&gt;INT(B37),D37&lt;0),"Ошибка: дата или сумма",IF(COUNTIFS($A$12:$A$511,A37)&lt;&gt;1,"Ошибка: повтор ID",IF(E37="",IF(OR(F37&lt;&gt;"",H37=""),"Ошибка: внеплановая статья/срок","OK"),IF(COUNTIFS(Планы!$A$12:$A$111,E37)&lt;&gt;1,"Ошибка: ID плана",IF(INDEX(Планы!$K$12:$K$111,MATCH(E37,Планы!$A$12:$A$111,0))&lt;&gt;"OK","Ошибка: исходный план",IF(OR(NOT(ISNUMBER(F37)),C37&lt;&gt;INDEX(Планы!$D$12:$D$111,MATCH(E37,Планы!$A$12:$A$111,0))),"Ошибка: срок/направление",IF(AND(F37&gt;=INDEX(Планы!$E$12:$E$111,MATCH(E37,Планы!$A$12:$A$111,0)),F37&lt;=INDEX(Планы!$L$12:$L$111,MATCH(E37,Планы!$A$12:$A$111,0)),IF(INDEX(Планы!$F$12:$F$111,MATCH(E37,Планы!$A$12:$A$111,0))="Разово",F37=INDEX(Планы!$E$12:$E$111,MATCH(E37,Планы!$A$12:$A$111,0)),IF(INDEX(Планы!$F$12:$F$111,MATCH(E37,Планы!$A$12:$A$111,0))="Еженедельно",MOD(F37-INDEX(Планы!$E$12:$E$111,MATCH(E37,Планы!$A$12:$A$111,0)),7)=0,F37=DATE(YEAR(F37),MONTH(F37),MIN(DAY(INDEX(Планы!$E$12:$E$111,MATCH(E37,Планы!$A$12:$A$111,0))),DAY(EOMONTH(F37,0))))))),"OK","Ошибка: нет повторения")))))))))</f>
        <v/>
      </c>
      <c r="J37" s="21" t="str">
        <f aca="false">IF(AND(I37="OK",E37&lt;&gt;""),INDEX(Планы!$G$12:$G$111,MATCH(E37,Планы!$A$12:$A$111,0)),"")</f>
        <v/>
      </c>
      <c r="K37" s="21" t="str">
        <f aca="false">IF(I37&lt;&gt;"OK","",IF(E37="",H37,INDEX(Планы!$C$12:$C$111,MATCH(E37,Планы!$A$12:$A$111,0))))</f>
        <v/>
      </c>
      <c r="L37" s="21" t="n">
        <f aca="false">IF(AND(I37="OK",E37&lt;&gt;"",O37=1),MIN(J37,N37),0)</f>
        <v>0</v>
      </c>
      <c r="M37" s="21" t="n">
        <f aca="false">IF(AND(I37="OK",E37&lt;&gt;"",O37=1),MAX(0,N37-J37),0)</f>
        <v>0</v>
      </c>
      <c r="N37" s="21" t="str">
        <f aca="false">IF(AND(I37="OK",E37&lt;&gt;""),SUMIFS($D$12:$D$511,$E$12:$E$511,E37,$F$12:$F$511,F37,$B$12:$B$511,"&lt;="&amp;Календарь!$L$5,$I$12:$I$511,"OK"),"")</f>
        <v/>
      </c>
      <c r="O37" s="19" t="n">
        <f aca="false">IF(AND(I37="OK",E37&lt;&gt;""),IF(COUNTIFS($E$12:E37,E37,$F$12:F37,F37,$I$12:I37,"OK")=1,1,0),0)</f>
        <v>0</v>
      </c>
    </row>
    <row r="38" customFormat="false" ht="22" hidden="false" customHeight="true" outlineLevel="0" collapsed="false">
      <c r="A38" s="6"/>
      <c r="B38" s="5"/>
      <c r="C38" s="6"/>
      <c r="D38" s="7"/>
      <c r="E38" s="6"/>
      <c r="F38" s="5"/>
      <c r="G38" s="6"/>
      <c r="H38" s="6"/>
      <c r="I38" s="19" t="str">
        <f aca="false">IF(COUNTA(A38:H38)=0,"",IF(OR(A38="",NOT(ISNUMBER(B38)),NOT(ISNUMBER(D38)),AND(C38&lt;&gt;"Приход",C38&lt;&gt;"Расход")),"Ошибка: поля или тип",IF(OR(B38&lt;36526,B38&gt;109574,B38&lt;&gt;INT(B38),D38&lt;0),"Ошибка: дата или сумма",IF(COUNTIFS($A$12:$A$511,A38)&lt;&gt;1,"Ошибка: повтор ID",IF(E38="",IF(OR(F38&lt;&gt;"",H38=""),"Ошибка: внеплановая статья/срок","OK"),IF(COUNTIFS(Планы!$A$12:$A$111,E38)&lt;&gt;1,"Ошибка: ID плана",IF(INDEX(Планы!$K$12:$K$111,MATCH(E38,Планы!$A$12:$A$111,0))&lt;&gt;"OK","Ошибка: исходный план",IF(OR(NOT(ISNUMBER(F38)),C38&lt;&gt;INDEX(Планы!$D$12:$D$111,MATCH(E38,Планы!$A$12:$A$111,0))),"Ошибка: срок/направление",IF(AND(F38&gt;=INDEX(Планы!$E$12:$E$111,MATCH(E38,Планы!$A$12:$A$111,0)),F38&lt;=INDEX(Планы!$L$12:$L$111,MATCH(E38,Планы!$A$12:$A$111,0)),IF(INDEX(Планы!$F$12:$F$111,MATCH(E38,Планы!$A$12:$A$111,0))="Разово",F38=INDEX(Планы!$E$12:$E$111,MATCH(E38,Планы!$A$12:$A$111,0)),IF(INDEX(Планы!$F$12:$F$111,MATCH(E38,Планы!$A$12:$A$111,0))="Еженедельно",MOD(F38-INDEX(Планы!$E$12:$E$111,MATCH(E38,Планы!$A$12:$A$111,0)),7)=0,F38=DATE(YEAR(F38),MONTH(F38),MIN(DAY(INDEX(Планы!$E$12:$E$111,MATCH(E38,Планы!$A$12:$A$111,0))),DAY(EOMONTH(F38,0))))))),"OK","Ошибка: нет повторения")))))))))</f>
        <v/>
      </c>
      <c r="J38" s="21" t="str">
        <f aca="false">IF(AND(I38="OK",E38&lt;&gt;""),INDEX(Планы!$G$12:$G$111,MATCH(E38,Планы!$A$12:$A$111,0)),"")</f>
        <v/>
      </c>
      <c r="K38" s="21" t="str">
        <f aca="false">IF(I38&lt;&gt;"OK","",IF(E38="",H38,INDEX(Планы!$C$12:$C$111,MATCH(E38,Планы!$A$12:$A$111,0))))</f>
        <v/>
      </c>
      <c r="L38" s="21" t="n">
        <f aca="false">IF(AND(I38="OK",E38&lt;&gt;"",O38=1),MIN(J38,N38),0)</f>
        <v>0</v>
      </c>
      <c r="M38" s="21" t="n">
        <f aca="false">IF(AND(I38="OK",E38&lt;&gt;"",O38=1),MAX(0,N38-J38),0)</f>
        <v>0</v>
      </c>
      <c r="N38" s="21" t="str">
        <f aca="false">IF(AND(I38="OK",E38&lt;&gt;""),SUMIFS($D$12:$D$511,$E$12:$E$511,E38,$F$12:$F$511,F38,$B$12:$B$511,"&lt;="&amp;Календарь!$L$5,$I$12:$I$511,"OK"),"")</f>
        <v/>
      </c>
      <c r="O38" s="19" t="n">
        <f aca="false">IF(AND(I38="OK",E38&lt;&gt;""),IF(COUNTIFS($E$12:E38,E38,$F$12:F38,F38,$I$12:I38,"OK")=1,1,0),0)</f>
        <v>0</v>
      </c>
    </row>
    <row r="39" customFormat="false" ht="22" hidden="false" customHeight="true" outlineLevel="0" collapsed="false">
      <c r="A39" s="6"/>
      <c r="B39" s="5"/>
      <c r="C39" s="6"/>
      <c r="D39" s="7"/>
      <c r="E39" s="6"/>
      <c r="F39" s="5"/>
      <c r="G39" s="6"/>
      <c r="H39" s="6"/>
      <c r="I39" s="19" t="str">
        <f aca="false">IF(COUNTA(A39:H39)=0,"",IF(OR(A39="",NOT(ISNUMBER(B39)),NOT(ISNUMBER(D39)),AND(C39&lt;&gt;"Приход",C39&lt;&gt;"Расход")),"Ошибка: поля или тип",IF(OR(B39&lt;36526,B39&gt;109574,B39&lt;&gt;INT(B39),D39&lt;0),"Ошибка: дата или сумма",IF(COUNTIFS($A$12:$A$511,A39)&lt;&gt;1,"Ошибка: повтор ID",IF(E39="",IF(OR(F39&lt;&gt;"",H39=""),"Ошибка: внеплановая статья/срок","OK"),IF(COUNTIFS(Планы!$A$12:$A$111,E39)&lt;&gt;1,"Ошибка: ID плана",IF(INDEX(Планы!$K$12:$K$111,MATCH(E39,Планы!$A$12:$A$111,0))&lt;&gt;"OK","Ошибка: исходный план",IF(OR(NOT(ISNUMBER(F39)),C39&lt;&gt;INDEX(Планы!$D$12:$D$111,MATCH(E39,Планы!$A$12:$A$111,0))),"Ошибка: срок/направление",IF(AND(F39&gt;=INDEX(Планы!$E$12:$E$111,MATCH(E39,Планы!$A$12:$A$111,0)),F39&lt;=INDEX(Планы!$L$12:$L$111,MATCH(E39,Планы!$A$12:$A$111,0)),IF(INDEX(Планы!$F$12:$F$111,MATCH(E39,Планы!$A$12:$A$111,0))="Разово",F39=INDEX(Планы!$E$12:$E$111,MATCH(E39,Планы!$A$12:$A$111,0)),IF(INDEX(Планы!$F$12:$F$111,MATCH(E39,Планы!$A$12:$A$111,0))="Еженедельно",MOD(F39-INDEX(Планы!$E$12:$E$111,MATCH(E39,Планы!$A$12:$A$111,0)),7)=0,F39=DATE(YEAR(F39),MONTH(F39),MIN(DAY(INDEX(Планы!$E$12:$E$111,MATCH(E39,Планы!$A$12:$A$111,0))),DAY(EOMONTH(F39,0))))))),"OK","Ошибка: нет повторения")))))))))</f>
        <v/>
      </c>
      <c r="J39" s="21" t="str">
        <f aca="false">IF(AND(I39="OK",E39&lt;&gt;""),INDEX(Планы!$G$12:$G$111,MATCH(E39,Планы!$A$12:$A$111,0)),"")</f>
        <v/>
      </c>
      <c r="K39" s="21" t="str">
        <f aca="false">IF(I39&lt;&gt;"OK","",IF(E39="",H39,INDEX(Планы!$C$12:$C$111,MATCH(E39,Планы!$A$12:$A$111,0))))</f>
        <v/>
      </c>
      <c r="L39" s="21" t="n">
        <f aca="false">IF(AND(I39="OK",E39&lt;&gt;"",O39=1),MIN(J39,N39),0)</f>
        <v>0</v>
      </c>
      <c r="M39" s="21" t="n">
        <f aca="false">IF(AND(I39="OK",E39&lt;&gt;"",O39=1),MAX(0,N39-J39),0)</f>
        <v>0</v>
      </c>
      <c r="N39" s="21" t="str">
        <f aca="false">IF(AND(I39="OK",E39&lt;&gt;""),SUMIFS($D$12:$D$511,$E$12:$E$511,E39,$F$12:$F$511,F39,$B$12:$B$511,"&lt;="&amp;Календарь!$L$5,$I$12:$I$511,"OK"),"")</f>
        <v/>
      </c>
      <c r="O39" s="19" t="n">
        <f aca="false">IF(AND(I39="OK",E39&lt;&gt;""),IF(COUNTIFS($E$12:E39,E39,$F$12:F39,F39,$I$12:I39,"OK")=1,1,0),0)</f>
        <v>0</v>
      </c>
    </row>
    <row r="40" customFormat="false" ht="22" hidden="false" customHeight="true" outlineLevel="0" collapsed="false">
      <c r="A40" s="6"/>
      <c r="B40" s="5"/>
      <c r="C40" s="6"/>
      <c r="D40" s="7"/>
      <c r="E40" s="6"/>
      <c r="F40" s="5"/>
      <c r="G40" s="6"/>
      <c r="H40" s="6"/>
      <c r="I40" s="19" t="str">
        <f aca="false">IF(COUNTA(A40:H40)=0,"",IF(OR(A40="",NOT(ISNUMBER(B40)),NOT(ISNUMBER(D40)),AND(C40&lt;&gt;"Приход",C40&lt;&gt;"Расход")),"Ошибка: поля или тип",IF(OR(B40&lt;36526,B40&gt;109574,B40&lt;&gt;INT(B40),D40&lt;0),"Ошибка: дата или сумма",IF(COUNTIFS($A$12:$A$511,A40)&lt;&gt;1,"Ошибка: повтор ID",IF(E40="",IF(OR(F40&lt;&gt;"",H40=""),"Ошибка: внеплановая статья/срок","OK"),IF(COUNTIFS(Планы!$A$12:$A$111,E40)&lt;&gt;1,"Ошибка: ID плана",IF(INDEX(Планы!$K$12:$K$111,MATCH(E40,Планы!$A$12:$A$111,0))&lt;&gt;"OK","Ошибка: исходный план",IF(OR(NOT(ISNUMBER(F40)),C40&lt;&gt;INDEX(Планы!$D$12:$D$111,MATCH(E40,Планы!$A$12:$A$111,0))),"Ошибка: срок/направление",IF(AND(F40&gt;=INDEX(Планы!$E$12:$E$111,MATCH(E40,Планы!$A$12:$A$111,0)),F40&lt;=INDEX(Планы!$L$12:$L$111,MATCH(E40,Планы!$A$12:$A$111,0)),IF(INDEX(Планы!$F$12:$F$111,MATCH(E40,Планы!$A$12:$A$111,0))="Разово",F40=INDEX(Планы!$E$12:$E$111,MATCH(E40,Планы!$A$12:$A$111,0)),IF(INDEX(Планы!$F$12:$F$111,MATCH(E40,Планы!$A$12:$A$111,0))="Еженедельно",MOD(F40-INDEX(Планы!$E$12:$E$111,MATCH(E40,Планы!$A$12:$A$111,0)),7)=0,F40=DATE(YEAR(F40),MONTH(F40),MIN(DAY(INDEX(Планы!$E$12:$E$111,MATCH(E40,Планы!$A$12:$A$111,0))),DAY(EOMONTH(F40,0))))))),"OK","Ошибка: нет повторения")))))))))</f>
        <v/>
      </c>
      <c r="J40" s="21" t="str">
        <f aca="false">IF(AND(I40="OK",E40&lt;&gt;""),INDEX(Планы!$G$12:$G$111,MATCH(E40,Планы!$A$12:$A$111,0)),"")</f>
        <v/>
      </c>
      <c r="K40" s="21" t="str">
        <f aca="false">IF(I40&lt;&gt;"OK","",IF(E40="",H40,INDEX(Планы!$C$12:$C$111,MATCH(E40,Планы!$A$12:$A$111,0))))</f>
        <v/>
      </c>
      <c r="L40" s="21" t="n">
        <f aca="false">IF(AND(I40="OK",E40&lt;&gt;"",O40=1),MIN(J40,N40),0)</f>
        <v>0</v>
      </c>
      <c r="M40" s="21" t="n">
        <f aca="false">IF(AND(I40="OK",E40&lt;&gt;"",O40=1),MAX(0,N40-J40),0)</f>
        <v>0</v>
      </c>
      <c r="N40" s="21" t="str">
        <f aca="false">IF(AND(I40="OK",E40&lt;&gt;""),SUMIFS($D$12:$D$511,$E$12:$E$511,E40,$F$12:$F$511,F40,$B$12:$B$511,"&lt;="&amp;Календарь!$L$5,$I$12:$I$511,"OK"),"")</f>
        <v/>
      </c>
      <c r="O40" s="19" t="n">
        <f aca="false">IF(AND(I40="OK",E40&lt;&gt;""),IF(COUNTIFS($E$12:E40,E40,$F$12:F40,F40,$I$12:I40,"OK")=1,1,0),0)</f>
        <v>0</v>
      </c>
    </row>
    <row r="41" customFormat="false" ht="22" hidden="false" customHeight="true" outlineLevel="0" collapsed="false">
      <c r="A41" s="6"/>
      <c r="B41" s="5"/>
      <c r="C41" s="6"/>
      <c r="D41" s="7"/>
      <c r="E41" s="6"/>
      <c r="F41" s="5"/>
      <c r="G41" s="6"/>
      <c r="H41" s="6"/>
      <c r="I41" s="19" t="str">
        <f aca="false">IF(COUNTA(A41:H41)=0,"",IF(OR(A41="",NOT(ISNUMBER(B41)),NOT(ISNUMBER(D41)),AND(C41&lt;&gt;"Приход",C41&lt;&gt;"Расход")),"Ошибка: поля или тип",IF(OR(B41&lt;36526,B41&gt;109574,B41&lt;&gt;INT(B41),D41&lt;0),"Ошибка: дата или сумма",IF(COUNTIFS($A$12:$A$511,A41)&lt;&gt;1,"Ошибка: повтор ID",IF(E41="",IF(OR(F41&lt;&gt;"",H41=""),"Ошибка: внеплановая статья/срок","OK"),IF(COUNTIFS(Планы!$A$12:$A$111,E41)&lt;&gt;1,"Ошибка: ID плана",IF(INDEX(Планы!$K$12:$K$111,MATCH(E41,Планы!$A$12:$A$111,0))&lt;&gt;"OK","Ошибка: исходный план",IF(OR(NOT(ISNUMBER(F41)),C41&lt;&gt;INDEX(Планы!$D$12:$D$111,MATCH(E41,Планы!$A$12:$A$111,0))),"Ошибка: срок/направление",IF(AND(F41&gt;=INDEX(Планы!$E$12:$E$111,MATCH(E41,Планы!$A$12:$A$111,0)),F41&lt;=INDEX(Планы!$L$12:$L$111,MATCH(E41,Планы!$A$12:$A$111,0)),IF(INDEX(Планы!$F$12:$F$111,MATCH(E41,Планы!$A$12:$A$111,0))="Разово",F41=INDEX(Планы!$E$12:$E$111,MATCH(E41,Планы!$A$12:$A$111,0)),IF(INDEX(Планы!$F$12:$F$111,MATCH(E41,Планы!$A$12:$A$111,0))="Еженедельно",MOD(F41-INDEX(Планы!$E$12:$E$111,MATCH(E41,Планы!$A$12:$A$111,0)),7)=0,F41=DATE(YEAR(F41),MONTH(F41),MIN(DAY(INDEX(Планы!$E$12:$E$111,MATCH(E41,Планы!$A$12:$A$111,0))),DAY(EOMONTH(F41,0))))))),"OK","Ошибка: нет повторения")))))))))</f>
        <v/>
      </c>
      <c r="J41" s="21" t="str">
        <f aca="false">IF(AND(I41="OK",E41&lt;&gt;""),INDEX(Планы!$G$12:$G$111,MATCH(E41,Планы!$A$12:$A$111,0)),"")</f>
        <v/>
      </c>
      <c r="K41" s="21" t="str">
        <f aca="false">IF(I41&lt;&gt;"OK","",IF(E41="",H41,INDEX(Планы!$C$12:$C$111,MATCH(E41,Планы!$A$12:$A$111,0))))</f>
        <v/>
      </c>
      <c r="L41" s="21" t="n">
        <f aca="false">IF(AND(I41="OK",E41&lt;&gt;"",O41=1),MIN(J41,N41),0)</f>
        <v>0</v>
      </c>
      <c r="M41" s="21" t="n">
        <f aca="false">IF(AND(I41="OK",E41&lt;&gt;"",O41=1),MAX(0,N41-J41),0)</f>
        <v>0</v>
      </c>
      <c r="N41" s="21" t="str">
        <f aca="false">IF(AND(I41="OK",E41&lt;&gt;""),SUMIFS($D$12:$D$511,$E$12:$E$511,E41,$F$12:$F$511,F41,$B$12:$B$511,"&lt;="&amp;Календарь!$L$5,$I$12:$I$511,"OK"),"")</f>
        <v/>
      </c>
      <c r="O41" s="19" t="n">
        <f aca="false">IF(AND(I41="OK",E41&lt;&gt;""),IF(COUNTIFS($E$12:E41,E41,$F$12:F41,F41,$I$12:I41,"OK")=1,1,0),0)</f>
        <v>0</v>
      </c>
    </row>
    <row r="42" customFormat="false" ht="22" hidden="false" customHeight="true" outlineLevel="0" collapsed="false">
      <c r="A42" s="6"/>
      <c r="B42" s="5"/>
      <c r="C42" s="6"/>
      <c r="D42" s="7"/>
      <c r="E42" s="6"/>
      <c r="F42" s="5"/>
      <c r="G42" s="6"/>
      <c r="H42" s="6"/>
      <c r="I42" s="19" t="str">
        <f aca="false">IF(COUNTA(A42:H42)=0,"",IF(OR(A42="",NOT(ISNUMBER(B42)),NOT(ISNUMBER(D42)),AND(C42&lt;&gt;"Приход",C42&lt;&gt;"Расход")),"Ошибка: поля или тип",IF(OR(B42&lt;36526,B42&gt;109574,B42&lt;&gt;INT(B42),D42&lt;0),"Ошибка: дата или сумма",IF(COUNTIFS($A$12:$A$511,A42)&lt;&gt;1,"Ошибка: повтор ID",IF(E42="",IF(OR(F42&lt;&gt;"",H42=""),"Ошибка: внеплановая статья/срок","OK"),IF(COUNTIFS(Планы!$A$12:$A$111,E42)&lt;&gt;1,"Ошибка: ID плана",IF(INDEX(Планы!$K$12:$K$111,MATCH(E42,Планы!$A$12:$A$111,0))&lt;&gt;"OK","Ошибка: исходный план",IF(OR(NOT(ISNUMBER(F42)),C42&lt;&gt;INDEX(Планы!$D$12:$D$111,MATCH(E42,Планы!$A$12:$A$111,0))),"Ошибка: срок/направление",IF(AND(F42&gt;=INDEX(Планы!$E$12:$E$111,MATCH(E42,Планы!$A$12:$A$111,0)),F42&lt;=INDEX(Планы!$L$12:$L$111,MATCH(E42,Планы!$A$12:$A$111,0)),IF(INDEX(Планы!$F$12:$F$111,MATCH(E42,Планы!$A$12:$A$111,0))="Разово",F42=INDEX(Планы!$E$12:$E$111,MATCH(E42,Планы!$A$12:$A$111,0)),IF(INDEX(Планы!$F$12:$F$111,MATCH(E42,Планы!$A$12:$A$111,0))="Еженедельно",MOD(F42-INDEX(Планы!$E$12:$E$111,MATCH(E42,Планы!$A$12:$A$111,0)),7)=0,F42=DATE(YEAR(F42),MONTH(F42),MIN(DAY(INDEX(Планы!$E$12:$E$111,MATCH(E42,Планы!$A$12:$A$111,0))),DAY(EOMONTH(F42,0))))))),"OK","Ошибка: нет повторения")))))))))</f>
        <v/>
      </c>
      <c r="J42" s="21" t="str">
        <f aca="false">IF(AND(I42="OK",E42&lt;&gt;""),INDEX(Планы!$G$12:$G$111,MATCH(E42,Планы!$A$12:$A$111,0)),"")</f>
        <v/>
      </c>
      <c r="K42" s="21" t="str">
        <f aca="false">IF(I42&lt;&gt;"OK","",IF(E42="",H42,INDEX(Планы!$C$12:$C$111,MATCH(E42,Планы!$A$12:$A$111,0))))</f>
        <v/>
      </c>
      <c r="L42" s="21" t="n">
        <f aca="false">IF(AND(I42="OK",E42&lt;&gt;"",O42=1),MIN(J42,N42),0)</f>
        <v>0</v>
      </c>
      <c r="M42" s="21" t="n">
        <f aca="false">IF(AND(I42="OK",E42&lt;&gt;"",O42=1),MAX(0,N42-J42),0)</f>
        <v>0</v>
      </c>
      <c r="N42" s="21" t="str">
        <f aca="false">IF(AND(I42="OK",E42&lt;&gt;""),SUMIFS($D$12:$D$511,$E$12:$E$511,E42,$F$12:$F$511,F42,$B$12:$B$511,"&lt;="&amp;Календарь!$L$5,$I$12:$I$511,"OK"),"")</f>
        <v/>
      </c>
      <c r="O42" s="19" t="n">
        <f aca="false">IF(AND(I42="OK",E42&lt;&gt;""),IF(COUNTIFS($E$12:E42,E42,$F$12:F42,F42,$I$12:I42,"OK")=1,1,0),0)</f>
        <v>0</v>
      </c>
    </row>
    <row r="43" customFormat="false" ht="22" hidden="false" customHeight="true" outlineLevel="0" collapsed="false">
      <c r="A43" s="6"/>
      <c r="B43" s="5"/>
      <c r="C43" s="6"/>
      <c r="D43" s="7"/>
      <c r="E43" s="6"/>
      <c r="F43" s="5"/>
      <c r="G43" s="6"/>
      <c r="H43" s="6"/>
      <c r="I43" s="19" t="str">
        <f aca="false">IF(COUNTA(A43:H43)=0,"",IF(OR(A43="",NOT(ISNUMBER(B43)),NOT(ISNUMBER(D43)),AND(C43&lt;&gt;"Приход",C43&lt;&gt;"Расход")),"Ошибка: поля или тип",IF(OR(B43&lt;36526,B43&gt;109574,B43&lt;&gt;INT(B43),D43&lt;0),"Ошибка: дата или сумма",IF(COUNTIFS($A$12:$A$511,A43)&lt;&gt;1,"Ошибка: повтор ID",IF(E43="",IF(OR(F43&lt;&gt;"",H43=""),"Ошибка: внеплановая статья/срок","OK"),IF(COUNTIFS(Планы!$A$12:$A$111,E43)&lt;&gt;1,"Ошибка: ID плана",IF(INDEX(Планы!$K$12:$K$111,MATCH(E43,Планы!$A$12:$A$111,0))&lt;&gt;"OK","Ошибка: исходный план",IF(OR(NOT(ISNUMBER(F43)),C43&lt;&gt;INDEX(Планы!$D$12:$D$111,MATCH(E43,Планы!$A$12:$A$111,0))),"Ошибка: срок/направление",IF(AND(F43&gt;=INDEX(Планы!$E$12:$E$111,MATCH(E43,Планы!$A$12:$A$111,0)),F43&lt;=INDEX(Планы!$L$12:$L$111,MATCH(E43,Планы!$A$12:$A$111,0)),IF(INDEX(Планы!$F$12:$F$111,MATCH(E43,Планы!$A$12:$A$111,0))="Разово",F43=INDEX(Планы!$E$12:$E$111,MATCH(E43,Планы!$A$12:$A$111,0)),IF(INDEX(Планы!$F$12:$F$111,MATCH(E43,Планы!$A$12:$A$111,0))="Еженедельно",MOD(F43-INDEX(Планы!$E$12:$E$111,MATCH(E43,Планы!$A$12:$A$111,0)),7)=0,F43=DATE(YEAR(F43),MONTH(F43),MIN(DAY(INDEX(Планы!$E$12:$E$111,MATCH(E43,Планы!$A$12:$A$111,0))),DAY(EOMONTH(F43,0))))))),"OK","Ошибка: нет повторения")))))))))</f>
        <v/>
      </c>
      <c r="J43" s="21" t="str">
        <f aca="false">IF(AND(I43="OK",E43&lt;&gt;""),INDEX(Планы!$G$12:$G$111,MATCH(E43,Планы!$A$12:$A$111,0)),"")</f>
        <v/>
      </c>
      <c r="K43" s="21" t="str">
        <f aca="false">IF(I43&lt;&gt;"OK","",IF(E43="",H43,INDEX(Планы!$C$12:$C$111,MATCH(E43,Планы!$A$12:$A$111,0))))</f>
        <v/>
      </c>
      <c r="L43" s="21" t="n">
        <f aca="false">IF(AND(I43="OK",E43&lt;&gt;"",O43=1),MIN(J43,N43),0)</f>
        <v>0</v>
      </c>
      <c r="M43" s="21" t="n">
        <f aca="false">IF(AND(I43="OK",E43&lt;&gt;"",O43=1),MAX(0,N43-J43),0)</f>
        <v>0</v>
      </c>
      <c r="N43" s="21" t="str">
        <f aca="false">IF(AND(I43="OK",E43&lt;&gt;""),SUMIFS($D$12:$D$511,$E$12:$E$511,E43,$F$12:$F$511,F43,$B$12:$B$511,"&lt;="&amp;Календарь!$L$5,$I$12:$I$511,"OK"),"")</f>
        <v/>
      </c>
      <c r="O43" s="19" t="n">
        <f aca="false">IF(AND(I43="OK",E43&lt;&gt;""),IF(COUNTIFS($E$12:E43,E43,$F$12:F43,F43,$I$12:I43,"OK")=1,1,0),0)</f>
        <v>0</v>
      </c>
    </row>
    <row r="44" customFormat="false" ht="22" hidden="false" customHeight="true" outlineLevel="0" collapsed="false">
      <c r="A44" s="6"/>
      <c r="B44" s="5"/>
      <c r="C44" s="6"/>
      <c r="D44" s="7"/>
      <c r="E44" s="6"/>
      <c r="F44" s="5"/>
      <c r="G44" s="6"/>
      <c r="H44" s="6"/>
      <c r="I44" s="19" t="str">
        <f aca="false">IF(COUNTA(A44:H44)=0,"",IF(OR(A44="",NOT(ISNUMBER(B44)),NOT(ISNUMBER(D44)),AND(C44&lt;&gt;"Приход",C44&lt;&gt;"Расход")),"Ошибка: поля или тип",IF(OR(B44&lt;36526,B44&gt;109574,B44&lt;&gt;INT(B44),D44&lt;0),"Ошибка: дата или сумма",IF(COUNTIFS($A$12:$A$511,A44)&lt;&gt;1,"Ошибка: повтор ID",IF(E44="",IF(OR(F44&lt;&gt;"",H44=""),"Ошибка: внеплановая статья/срок","OK"),IF(COUNTIFS(Планы!$A$12:$A$111,E44)&lt;&gt;1,"Ошибка: ID плана",IF(INDEX(Планы!$K$12:$K$111,MATCH(E44,Планы!$A$12:$A$111,0))&lt;&gt;"OK","Ошибка: исходный план",IF(OR(NOT(ISNUMBER(F44)),C44&lt;&gt;INDEX(Планы!$D$12:$D$111,MATCH(E44,Планы!$A$12:$A$111,0))),"Ошибка: срок/направление",IF(AND(F44&gt;=INDEX(Планы!$E$12:$E$111,MATCH(E44,Планы!$A$12:$A$111,0)),F44&lt;=INDEX(Планы!$L$12:$L$111,MATCH(E44,Планы!$A$12:$A$111,0)),IF(INDEX(Планы!$F$12:$F$111,MATCH(E44,Планы!$A$12:$A$111,0))="Разово",F44=INDEX(Планы!$E$12:$E$111,MATCH(E44,Планы!$A$12:$A$111,0)),IF(INDEX(Планы!$F$12:$F$111,MATCH(E44,Планы!$A$12:$A$111,0))="Еженедельно",MOD(F44-INDEX(Планы!$E$12:$E$111,MATCH(E44,Планы!$A$12:$A$111,0)),7)=0,F44=DATE(YEAR(F44),MONTH(F44),MIN(DAY(INDEX(Планы!$E$12:$E$111,MATCH(E44,Планы!$A$12:$A$111,0))),DAY(EOMONTH(F44,0))))))),"OK","Ошибка: нет повторения")))))))))</f>
        <v/>
      </c>
      <c r="J44" s="21" t="str">
        <f aca="false">IF(AND(I44="OK",E44&lt;&gt;""),INDEX(Планы!$G$12:$G$111,MATCH(E44,Планы!$A$12:$A$111,0)),"")</f>
        <v/>
      </c>
      <c r="K44" s="21" t="str">
        <f aca="false">IF(I44&lt;&gt;"OK","",IF(E44="",H44,INDEX(Планы!$C$12:$C$111,MATCH(E44,Планы!$A$12:$A$111,0))))</f>
        <v/>
      </c>
      <c r="L44" s="21" t="n">
        <f aca="false">IF(AND(I44="OK",E44&lt;&gt;"",O44=1),MIN(J44,N44),0)</f>
        <v>0</v>
      </c>
      <c r="M44" s="21" t="n">
        <f aca="false">IF(AND(I44="OK",E44&lt;&gt;"",O44=1),MAX(0,N44-J44),0)</f>
        <v>0</v>
      </c>
      <c r="N44" s="21" t="str">
        <f aca="false">IF(AND(I44="OK",E44&lt;&gt;""),SUMIFS($D$12:$D$511,$E$12:$E$511,E44,$F$12:$F$511,F44,$B$12:$B$511,"&lt;="&amp;Календарь!$L$5,$I$12:$I$511,"OK"),"")</f>
        <v/>
      </c>
      <c r="O44" s="19" t="n">
        <f aca="false">IF(AND(I44="OK",E44&lt;&gt;""),IF(COUNTIFS($E$12:E44,E44,$F$12:F44,F44,$I$12:I44,"OK")=1,1,0),0)</f>
        <v>0</v>
      </c>
    </row>
    <row r="45" customFormat="false" ht="22" hidden="false" customHeight="true" outlineLevel="0" collapsed="false">
      <c r="A45" s="6"/>
      <c r="B45" s="5"/>
      <c r="C45" s="6"/>
      <c r="D45" s="7"/>
      <c r="E45" s="6"/>
      <c r="F45" s="5"/>
      <c r="G45" s="6"/>
      <c r="H45" s="6"/>
      <c r="I45" s="19" t="str">
        <f aca="false">IF(COUNTA(A45:H45)=0,"",IF(OR(A45="",NOT(ISNUMBER(B45)),NOT(ISNUMBER(D45)),AND(C45&lt;&gt;"Приход",C45&lt;&gt;"Расход")),"Ошибка: поля или тип",IF(OR(B45&lt;36526,B45&gt;109574,B45&lt;&gt;INT(B45),D45&lt;0),"Ошибка: дата или сумма",IF(COUNTIFS($A$12:$A$511,A45)&lt;&gt;1,"Ошибка: повтор ID",IF(E45="",IF(OR(F45&lt;&gt;"",H45=""),"Ошибка: внеплановая статья/срок","OK"),IF(COUNTIFS(Планы!$A$12:$A$111,E45)&lt;&gt;1,"Ошибка: ID плана",IF(INDEX(Планы!$K$12:$K$111,MATCH(E45,Планы!$A$12:$A$111,0))&lt;&gt;"OK","Ошибка: исходный план",IF(OR(NOT(ISNUMBER(F45)),C45&lt;&gt;INDEX(Планы!$D$12:$D$111,MATCH(E45,Планы!$A$12:$A$111,0))),"Ошибка: срок/направление",IF(AND(F45&gt;=INDEX(Планы!$E$12:$E$111,MATCH(E45,Планы!$A$12:$A$111,0)),F45&lt;=INDEX(Планы!$L$12:$L$111,MATCH(E45,Планы!$A$12:$A$111,0)),IF(INDEX(Планы!$F$12:$F$111,MATCH(E45,Планы!$A$12:$A$111,0))="Разово",F45=INDEX(Планы!$E$12:$E$111,MATCH(E45,Планы!$A$12:$A$111,0)),IF(INDEX(Планы!$F$12:$F$111,MATCH(E45,Планы!$A$12:$A$111,0))="Еженедельно",MOD(F45-INDEX(Планы!$E$12:$E$111,MATCH(E45,Планы!$A$12:$A$111,0)),7)=0,F45=DATE(YEAR(F45),MONTH(F45),MIN(DAY(INDEX(Планы!$E$12:$E$111,MATCH(E45,Планы!$A$12:$A$111,0))),DAY(EOMONTH(F45,0))))))),"OK","Ошибка: нет повторения")))))))))</f>
        <v/>
      </c>
      <c r="J45" s="21" t="str">
        <f aca="false">IF(AND(I45="OK",E45&lt;&gt;""),INDEX(Планы!$G$12:$G$111,MATCH(E45,Планы!$A$12:$A$111,0)),"")</f>
        <v/>
      </c>
      <c r="K45" s="21" t="str">
        <f aca="false">IF(I45&lt;&gt;"OK","",IF(E45="",H45,INDEX(Планы!$C$12:$C$111,MATCH(E45,Планы!$A$12:$A$111,0))))</f>
        <v/>
      </c>
      <c r="L45" s="21" t="n">
        <f aca="false">IF(AND(I45="OK",E45&lt;&gt;"",O45=1),MIN(J45,N45),0)</f>
        <v>0</v>
      </c>
      <c r="M45" s="21" t="n">
        <f aca="false">IF(AND(I45="OK",E45&lt;&gt;"",O45=1),MAX(0,N45-J45),0)</f>
        <v>0</v>
      </c>
      <c r="N45" s="21" t="str">
        <f aca="false">IF(AND(I45="OK",E45&lt;&gt;""),SUMIFS($D$12:$D$511,$E$12:$E$511,E45,$F$12:$F$511,F45,$B$12:$B$511,"&lt;="&amp;Календарь!$L$5,$I$12:$I$511,"OK"),"")</f>
        <v/>
      </c>
      <c r="O45" s="19" t="n">
        <f aca="false">IF(AND(I45="OK",E45&lt;&gt;""),IF(COUNTIFS($E$12:E45,E45,$F$12:F45,F45,$I$12:I45,"OK")=1,1,0),0)</f>
        <v>0</v>
      </c>
    </row>
    <row r="46" customFormat="false" ht="22" hidden="false" customHeight="true" outlineLevel="0" collapsed="false">
      <c r="A46" s="6"/>
      <c r="B46" s="5"/>
      <c r="C46" s="6"/>
      <c r="D46" s="7"/>
      <c r="E46" s="6"/>
      <c r="F46" s="5"/>
      <c r="G46" s="6"/>
      <c r="H46" s="6"/>
      <c r="I46" s="19" t="str">
        <f aca="false">IF(COUNTA(A46:H46)=0,"",IF(OR(A46="",NOT(ISNUMBER(B46)),NOT(ISNUMBER(D46)),AND(C46&lt;&gt;"Приход",C46&lt;&gt;"Расход")),"Ошибка: поля или тип",IF(OR(B46&lt;36526,B46&gt;109574,B46&lt;&gt;INT(B46),D46&lt;0),"Ошибка: дата или сумма",IF(COUNTIFS($A$12:$A$511,A46)&lt;&gt;1,"Ошибка: повтор ID",IF(E46="",IF(OR(F46&lt;&gt;"",H46=""),"Ошибка: внеплановая статья/срок","OK"),IF(COUNTIFS(Планы!$A$12:$A$111,E46)&lt;&gt;1,"Ошибка: ID плана",IF(INDEX(Планы!$K$12:$K$111,MATCH(E46,Планы!$A$12:$A$111,0))&lt;&gt;"OK","Ошибка: исходный план",IF(OR(NOT(ISNUMBER(F46)),C46&lt;&gt;INDEX(Планы!$D$12:$D$111,MATCH(E46,Планы!$A$12:$A$111,0))),"Ошибка: срок/направление",IF(AND(F46&gt;=INDEX(Планы!$E$12:$E$111,MATCH(E46,Планы!$A$12:$A$111,0)),F46&lt;=INDEX(Планы!$L$12:$L$111,MATCH(E46,Планы!$A$12:$A$111,0)),IF(INDEX(Планы!$F$12:$F$111,MATCH(E46,Планы!$A$12:$A$111,0))="Разово",F46=INDEX(Планы!$E$12:$E$111,MATCH(E46,Планы!$A$12:$A$111,0)),IF(INDEX(Планы!$F$12:$F$111,MATCH(E46,Планы!$A$12:$A$111,0))="Еженедельно",MOD(F46-INDEX(Планы!$E$12:$E$111,MATCH(E46,Планы!$A$12:$A$111,0)),7)=0,F46=DATE(YEAR(F46),MONTH(F46),MIN(DAY(INDEX(Планы!$E$12:$E$111,MATCH(E46,Планы!$A$12:$A$111,0))),DAY(EOMONTH(F46,0))))))),"OK","Ошибка: нет повторения")))))))))</f>
        <v/>
      </c>
      <c r="J46" s="21" t="str">
        <f aca="false">IF(AND(I46="OK",E46&lt;&gt;""),INDEX(Планы!$G$12:$G$111,MATCH(E46,Планы!$A$12:$A$111,0)),"")</f>
        <v/>
      </c>
      <c r="K46" s="21" t="str">
        <f aca="false">IF(I46&lt;&gt;"OK","",IF(E46="",H46,INDEX(Планы!$C$12:$C$111,MATCH(E46,Планы!$A$12:$A$111,0))))</f>
        <v/>
      </c>
      <c r="L46" s="21" t="n">
        <f aca="false">IF(AND(I46="OK",E46&lt;&gt;"",O46=1),MIN(J46,N46),0)</f>
        <v>0</v>
      </c>
      <c r="M46" s="21" t="n">
        <f aca="false">IF(AND(I46="OK",E46&lt;&gt;"",O46=1),MAX(0,N46-J46),0)</f>
        <v>0</v>
      </c>
      <c r="N46" s="21" t="str">
        <f aca="false">IF(AND(I46="OK",E46&lt;&gt;""),SUMIFS($D$12:$D$511,$E$12:$E$511,E46,$F$12:$F$511,F46,$B$12:$B$511,"&lt;="&amp;Календарь!$L$5,$I$12:$I$511,"OK"),"")</f>
        <v/>
      </c>
      <c r="O46" s="19" t="n">
        <f aca="false">IF(AND(I46="OK",E46&lt;&gt;""),IF(COUNTIFS($E$12:E46,E46,$F$12:F46,F46,$I$12:I46,"OK")=1,1,0),0)</f>
        <v>0</v>
      </c>
    </row>
    <row r="47" customFormat="false" ht="22" hidden="false" customHeight="true" outlineLevel="0" collapsed="false">
      <c r="A47" s="6"/>
      <c r="B47" s="5"/>
      <c r="C47" s="6"/>
      <c r="D47" s="7"/>
      <c r="E47" s="6"/>
      <c r="F47" s="5"/>
      <c r="G47" s="6"/>
      <c r="H47" s="6"/>
      <c r="I47" s="19" t="str">
        <f aca="false">IF(COUNTA(A47:H47)=0,"",IF(OR(A47="",NOT(ISNUMBER(B47)),NOT(ISNUMBER(D47)),AND(C47&lt;&gt;"Приход",C47&lt;&gt;"Расход")),"Ошибка: поля или тип",IF(OR(B47&lt;36526,B47&gt;109574,B47&lt;&gt;INT(B47),D47&lt;0),"Ошибка: дата или сумма",IF(COUNTIFS($A$12:$A$511,A47)&lt;&gt;1,"Ошибка: повтор ID",IF(E47="",IF(OR(F47&lt;&gt;"",H47=""),"Ошибка: внеплановая статья/срок","OK"),IF(COUNTIFS(Планы!$A$12:$A$111,E47)&lt;&gt;1,"Ошибка: ID плана",IF(INDEX(Планы!$K$12:$K$111,MATCH(E47,Планы!$A$12:$A$111,0))&lt;&gt;"OK","Ошибка: исходный план",IF(OR(NOT(ISNUMBER(F47)),C47&lt;&gt;INDEX(Планы!$D$12:$D$111,MATCH(E47,Планы!$A$12:$A$111,0))),"Ошибка: срок/направление",IF(AND(F47&gt;=INDEX(Планы!$E$12:$E$111,MATCH(E47,Планы!$A$12:$A$111,0)),F47&lt;=INDEX(Планы!$L$12:$L$111,MATCH(E47,Планы!$A$12:$A$111,0)),IF(INDEX(Планы!$F$12:$F$111,MATCH(E47,Планы!$A$12:$A$111,0))="Разово",F47=INDEX(Планы!$E$12:$E$111,MATCH(E47,Планы!$A$12:$A$111,0)),IF(INDEX(Планы!$F$12:$F$111,MATCH(E47,Планы!$A$12:$A$111,0))="Еженедельно",MOD(F47-INDEX(Планы!$E$12:$E$111,MATCH(E47,Планы!$A$12:$A$111,0)),7)=0,F47=DATE(YEAR(F47),MONTH(F47),MIN(DAY(INDEX(Планы!$E$12:$E$111,MATCH(E47,Планы!$A$12:$A$111,0))),DAY(EOMONTH(F47,0))))))),"OK","Ошибка: нет повторения")))))))))</f>
        <v/>
      </c>
      <c r="J47" s="21" t="str">
        <f aca="false">IF(AND(I47="OK",E47&lt;&gt;""),INDEX(Планы!$G$12:$G$111,MATCH(E47,Планы!$A$12:$A$111,0)),"")</f>
        <v/>
      </c>
      <c r="K47" s="21" t="str">
        <f aca="false">IF(I47&lt;&gt;"OK","",IF(E47="",H47,INDEX(Планы!$C$12:$C$111,MATCH(E47,Планы!$A$12:$A$111,0))))</f>
        <v/>
      </c>
      <c r="L47" s="21" t="n">
        <f aca="false">IF(AND(I47="OK",E47&lt;&gt;"",O47=1),MIN(J47,N47),0)</f>
        <v>0</v>
      </c>
      <c r="M47" s="21" t="n">
        <f aca="false">IF(AND(I47="OK",E47&lt;&gt;"",O47=1),MAX(0,N47-J47),0)</f>
        <v>0</v>
      </c>
      <c r="N47" s="21" t="str">
        <f aca="false">IF(AND(I47="OK",E47&lt;&gt;""),SUMIFS($D$12:$D$511,$E$12:$E$511,E47,$F$12:$F$511,F47,$B$12:$B$511,"&lt;="&amp;Календарь!$L$5,$I$12:$I$511,"OK"),"")</f>
        <v/>
      </c>
      <c r="O47" s="19" t="n">
        <f aca="false">IF(AND(I47="OK",E47&lt;&gt;""),IF(COUNTIFS($E$12:E47,E47,$F$12:F47,F47,$I$12:I47,"OK")=1,1,0),0)</f>
        <v>0</v>
      </c>
    </row>
    <row r="48" customFormat="false" ht="22" hidden="false" customHeight="true" outlineLevel="0" collapsed="false">
      <c r="A48" s="6"/>
      <c r="B48" s="5"/>
      <c r="C48" s="6"/>
      <c r="D48" s="7"/>
      <c r="E48" s="6"/>
      <c r="F48" s="5"/>
      <c r="G48" s="6"/>
      <c r="H48" s="6"/>
      <c r="I48" s="19" t="str">
        <f aca="false">IF(COUNTA(A48:H48)=0,"",IF(OR(A48="",NOT(ISNUMBER(B48)),NOT(ISNUMBER(D48)),AND(C48&lt;&gt;"Приход",C48&lt;&gt;"Расход")),"Ошибка: поля или тип",IF(OR(B48&lt;36526,B48&gt;109574,B48&lt;&gt;INT(B48),D48&lt;0),"Ошибка: дата или сумма",IF(COUNTIFS($A$12:$A$511,A48)&lt;&gt;1,"Ошибка: повтор ID",IF(E48="",IF(OR(F48&lt;&gt;"",H48=""),"Ошибка: внеплановая статья/срок","OK"),IF(COUNTIFS(Планы!$A$12:$A$111,E48)&lt;&gt;1,"Ошибка: ID плана",IF(INDEX(Планы!$K$12:$K$111,MATCH(E48,Планы!$A$12:$A$111,0))&lt;&gt;"OK","Ошибка: исходный план",IF(OR(NOT(ISNUMBER(F48)),C48&lt;&gt;INDEX(Планы!$D$12:$D$111,MATCH(E48,Планы!$A$12:$A$111,0))),"Ошибка: срок/направление",IF(AND(F48&gt;=INDEX(Планы!$E$12:$E$111,MATCH(E48,Планы!$A$12:$A$111,0)),F48&lt;=INDEX(Планы!$L$12:$L$111,MATCH(E48,Планы!$A$12:$A$111,0)),IF(INDEX(Планы!$F$12:$F$111,MATCH(E48,Планы!$A$12:$A$111,0))="Разово",F48=INDEX(Планы!$E$12:$E$111,MATCH(E48,Планы!$A$12:$A$111,0)),IF(INDEX(Планы!$F$12:$F$111,MATCH(E48,Планы!$A$12:$A$111,0))="Еженедельно",MOD(F48-INDEX(Планы!$E$12:$E$111,MATCH(E48,Планы!$A$12:$A$111,0)),7)=0,F48=DATE(YEAR(F48),MONTH(F48),MIN(DAY(INDEX(Планы!$E$12:$E$111,MATCH(E48,Планы!$A$12:$A$111,0))),DAY(EOMONTH(F48,0))))))),"OK","Ошибка: нет повторения")))))))))</f>
        <v/>
      </c>
      <c r="J48" s="21" t="str">
        <f aca="false">IF(AND(I48="OK",E48&lt;&gt;""),INDEX(Планы!$G$12:$G$111,MATCH(E48,Планы!$A$12:$A$111,0)),"")</f>
        <v/>
      </c>
      <c r="K48" s="21" t="str">
        <f aca="false">IF(I48&lt;&gt;"OK","",IF(E48="",H48,INDEX(Планы!$C$12:$C$111,MATCH(E48,Планы!$A$12:$A$111,0))))</f>
        <v/>
      </c>
      <c r="L48" s="21" t="n">
        <f aca="false">IF(AND(I48="OK",E48&lt;&gt;"",O48=1),MIN(J48,N48),0)</f>
        <v>0</v>
      </c>
      <c r="M48" s="21" t="n">
        <f aca="false">IF(AND(I48="OK",E48&lt;&gt;"",O48=1),MAX(0,N48-J48),0)</f>
        <v>0</v>
      </c>
      <c r="N48" s="21" t="str">
        <f aca="false">IF(AND(I48="OK",E48&lt;&gt;""),SUMIFS($D$12:$D$511,$E$12:$E$511,E48,$F$12:$F$511,F48,$B$12:$B$511,"&lt;="&amp;Календарь!$L$5,$I$12:$I$511,"OK"),"")</f>
        <v/>
      </c>
      <c r="O48" s="19" t="n">
        <f aca="false">IF(AND(I48="OK",E48&lt;&gt;""),IF(COUNTIFS($E$12:E48,E48,$F$12:F48,F48,$I$12:I48,"OK")=1,1,0),0)</f>
        <v>0</v>
      </c>
    </row>
    <row r="49" customFormat="false" ht="22" hidden="false" customHeight="true" outlineLevel="0" collapsed="false">
      <c r="A49" s="6"/>
      <c r="B49" s="5"/>
      <c r="C49" s="6"/>
      <c r="D49" s="7"/>
      <c r="E49" s="6"/>
      <c r="F49" s="5"/>
      <c r="G49" s="6"/>
      <c r="H49" s="6"/>
      <c r="I49" s="19" t="str">
        <f aca="false">IF(COUNTA(A49:H49)=0,"",IF(OR(A49="",NOT(ISNUMBER(B49)),NOT(ISNUMBER(D49)),AND(C49&lt;&gt;"Приход",C49&lt;&gt;"Расход")),"Ошибка: поля или тип",IF(OR(B49&lt;36526,B49&gt;109574,B49&lt;&gt;INT(B49),D49&lt;0),"Ошибка: дата или сумма",IF(COUNTIFS($A$12:$A$511,A49)&lt;&gt;1,"Ошибка: повтор ID",IF(E49="",IF(OR(F49&lt;&gt;"",H49=""),"Ошибка: внеплановая статья/срок","OK"),IF(COUNTIFS(Планы!$A$12:$A$111,E49)&lt;&gt;1,"Ошибка: ID плана",IF(INDEX(Планы!$K$12:$K$111,MATCH(E49,Планы!$A$12:$A$111,0))&lt;&gt;"OK","Ошибка: исходный план",IF(OR(NOT(ISNUMBER(F49)),C49&lt;&gt;INDEX(Планы!$D$12:$D$111,MATCH(E49,Планы!$A$12:$A$111,0))),"Ошибка: срок/направление",IF(AND(F49&gt;=INDEX(Планы!$E$12:$E$111,MATCH(E49,Планы!$A$12:$A$111,0)),F49&lt;=INDEX(Планы!$L$12:$L$111,MATCH(E49,Планы!$A$12:$A$111,0)),IF(INDEX(Планы!$F$12:$F$111,MATCH(E49,Планы!$A$12:$A$111,0))="Разово",F49=INDEX(Планы!$E$12:$E$111,MATCH(E49,Планы!$A$12:$A$111,0)),IF(INDEX(Планы!$F$12:$F$111,MATCH(E49,Планы!$A$12:$A$111,0))="Еженедельно",MOD(F49-INDEX(Планы!$E$12:$E$111,MATCH(E49,Планы!$A$12:$A$111,0)),7)=0,F49=DATE(YEAR(F49),MONTH(F49),MIN(DAY(INDEX(Планы!$E$12:$E$111,MATCH(E49,Планы!$A$12:$A$111,0))),DAY(EOMONTH(F49,0))))))),"OK","Ошибка: нет повторения")))))))))</f>
        <v/>
      </c>
      <c r="J49" s="21" t="str">
        <f aca="false">IF(AND(I49="OK",E49&lt;&gt;""),INDEX(Планы!$G$12:$G$111,MATCH(E49,Планы!$A$12:$A$111,0)),"")</f>
        <v/>
      </c>
      <c r="K49" s="21" t="str">
        <f aca="false">IF(I49&lt;&gt;"OK","",IF(E49="",H49,INDEX(Планы!$C$12:$C$111,MATCH(E49,Планы!$A$12:$A$111,0))))</f>
        <v/>
      </c>
      <c r="L49" s="21" t="n">
        <f aca="false">IF(AND(I49="OK",E49&lt;&gt;"",O49=1),MIN(J49,N49),0)</f>
        <v>0</v>
      </c>
      <c r="M49" s="21" t="n">
        <f aca="false">IF(AND(I49="OK",E49&lt;&gt;"",O49=1),MAX(0,N49-J49),0)</f>
        <v>0</v>
      </c>
      <c r="N49" s="21" t="str">
        <f aca="false">IF(AND(I49="OK",E49&lt;&gt;""),SUMIFS($D$12:$D$511,$E$12:$E$511,E49,$F$12:$F$511,F49,$B$12:$B$511,"&lt;="&amp;Календарь!$L$5,$I$12:$I$511,"OK"),"")</f>
        <v/>
      </c>
      <c r="O49" s="19" t="n">
        <f aca="false">IF(AND(I49="OK",E49&lt;&gt;""),IF(COUNTIFS($E$12:E49,E49,$F$12:F49,F49,$I$12:I49,"OK")=1,1,0),0)</f>
        <v>0</v>
      </c>
    </row>
    <row r="50" customFormat="false" ht="22" hidden="false" customHeight="true" outlineLevel="0" collapsed="false">
      <c r="A50" s="6"/>
      <c r="B50" s="5"/>
      <c r="C50" s="6"/>
      <c r="D50" s="7"/>
      <c r="E50" s="6"/>
      <c r="F50" s="5"/>
      <c r="G50" s="6"/>
      <c r="H50" s="6"/>
      <c r="I50" s="19" t="str">
        <f aca="false">IF(COUNTA(A50:H50)=0,"",IF(OR(A50="",NOT(ISNUMBER(B50)),NOT(ISNUMBER(D50)),AND(C50&lt;&gt;"Приход",C50&lt;&gt;"Расход")),"Ошибка: поля или тип",IF(OR(B50&lt;36526,B50&gt;109574,B50&lt;&gt;INT(B50),D50&lt;0),"Ошибка: дата или сумма",IF(COUNTIFS($A$12:$A$511,A50)&lt;&gt;1,"Ошибка: повтор ID",IF(E50="",IF(OR(F50&lt;&gt;"",H50=""),"Ошибка: внеплановая статья/срок","OK"),IF(COUNTIFS(Планы!$A$12:$A$111,E50)&lt;&gt;1,"Ошибка: ID плана",IF(INDEX(Планы!$K$12:$K$111,MATCH(E50,Планы!$A$12:$A$111,0))&lt;&gt;"OK","Ошибка: исходный план",IF(OR(NOT(ISNUMBER(F50)),C50&lt;&gt;INDEX(Планы!$D$12:$D$111,MATCH(E50,Планы!$A$12:$A$111,0))),"Ошибка: срок/направление",IF(AND(F50&gt;=INDEX(Планы!$E$12:$E$111,MATCH(E50,Планы!$A$12:$A$111,0)),F50&lt;=INDEX(Планы!$L$12:$L$111,MATCH(E50,Планы!$A$12:$A$111,0)),IF(INDEX(Планы!$F$12:$F$111,MATCH(E50,Планы!$A$12:$A$111,0))="Разово",F50=INDEX(Планы!$E$12:$E$111,MATCH(E50,Планы!$A$12:$A$111,0)),IF(INDEX(Планы!$F$12:$F$111,MATCH(E50,Планы!$A$12:$A$111,0))="Еженедельно",MOD(F50-INDEX(Планы!$E$12:$E$111,MATCH(E50,Планы!$A$12:$A$111,0)),7)=0,F50=DATE(YEAR(F50),MONTH(F50),MIN(DAY(INDEX(Планы!$E$12:$E$111,MATCH(E50,Планы!$A$12:$A$111,0))),DAY(EOMONTH(F50,0))))))),"OK","Ошибка: нет повторения")))))))))</f>
        <v/>
      </c>
      <c r="J50" s="21" t="str">
        <f aca="false">IF(AND(I50="OK",E50&lt;&gt;""),INDEX(Планы!$G$12:$G$111,MATCH(E50,Планы!$A$12:$A$111,0)),"")</f>
        <v/>
      </c>
      <c r="K50" s="21" t="str">
        <f aca="false">IF(I50&lt;&gt;"OK","",IF(E50="",H50,INDEX(Планы!$C$12:$C$111,MATCH(E50,Планы!$A$12:$A$111,0))))</f>
        <v/>
      </c>
      <c r="L50" s="21" t="n">
        <f aca="false">IF(AND(I50="OK",E50&lt;&gt;"",O50=1),MIN(J50,N50),0)</f>
        <v>0</v>
      </c>
      <c r="M50" s="21" t="n">
        <f aca="false">IF(AND(I50="OK",E50&lt;&gt;"",O50=1),MAX(0,N50-J50),0)</f>
        <v>0</v>
      </c>
      <c r="N50" s="21" t="str">
        <f aca="false">IF(AND(I50="OK",E50&lt;&gt;""),SUMIFS($D$12:$D$511,$E$12:$E$511,E50,$F$12:$F$511,F50,$B$12:$B$511,"&lt;="&amp;Календарь!$L$5,$I$12:$I$511,"OK"),"")</f>
        <v/>
      </c>
      <c r="O50" s="19" t="n">
        <f aca="false">IF(AND(I50="OK",E50&lt;&gt;""),IF(COUNTIFS($E$12:E50,E50,$F$12:F50,F50,$I$12:I50,"OK")=1,1,0),0)</f>
        <v>0</v>
      </c>
    </row>
    <row r="51" customFormat="false" ht="22" hidden="false" customHeight="true" outlineLevel="0" collapsed="false">
      <c r="A51" s="6"/>
      <c r="B51" s="5"/>
      <c r="C51" s="6"/>
      <c r="D51" s="7"/>
      <c r="E51" s="6"/>
      <c r="F51" s="5"/>
      <c r="G51" s="6"/>
      <c r="H51" s="6"/>
      <c r="I51" s="19" t="str">
        <f aca="false">IF(COUNTA(A51:H51)=0,"",IF(OR(A51="",NOT(ISNUMBER(B51)),NOT(ISNUMBER(D51)),AND(C51&lt;&gt;"Приход",C51&lt;&gt;"Расход")),"Ошибка: поля или тип",IF(OR(B51&lt;36526,B51&gt;109574,B51&lt;&gt;INT(B51),D51&lt;0),"Ошибка: дата или сумма",IF(COUNTIFS($A$12:$A$511,A51)&lt;&gt;1,"Ошибка: повтор ID",IF(E51="",IF(OR(F51&lt;&gt;"",H51=""),"Ошибка: внеплановая статья/срок","OK"),IF(COUNTIFS(Планы!$A$12:$A$111,E51)&lt;&gt;1,"Ошибка: ID плана",IF(INDEX(Планы!$K$12:$K$111,MATCH(E51,Планы!$A$12:$A$111,0))&lt;&gt;"OK","Ошибка: исходный план",IF(OR(NOT(ISNUMBER(F51)),C51&lt;&gt;INDEX(Планы!$D$12:$D$111,MATCH(E51,Планы!$A$12:$A$111,0))),"Ошибка: срок/направление",IF(AND(F51&gt;=INDEX(Планы!$E$12:$E$111,MATCH(E51,Планы!$A$12:$A$111,0)),F51&lt;=INDEX(Планы!$L$12:$L$111,MATCH(E51,Планы!$A$12:$A$111,0)),IF(INDEX(Планы!$F$12:$F$111,MATCH(E51,Планы!$A$12:$A$111,0))="Разово",F51=INDEX(Планы!$E$12:$E$111,MATCH(E51,Планы!$A$12:$A$111,0)),IF(INDEX(Планы!$F$12:$F$111,MATCH(E51,Планы!$A$12:$A$111,0))="Еженедельно",MOD(F51-INDEX(Планы!$E$12:$E$111,MATCH(E51,Планы!$A$12:$A$111,0)),7)=0,F51=DATE(YEAR(F51),MONTH(F51),MIN(DAY(INDEX(Планы!$E$12:$E$111,MATCH(E51,Планы!$A$12:$A$111,0))),DAY(EOMONTH(F51,0))))))),"OK","Ошибка: нет повторения")))))))))</f>
        <v/>
      </c>
      <c r="J51" s="21" t="str">
        <f aca="false">IF(AND(I51="OK",E51&lt;&gt;""),INDEX(Планы!$G$12:$G$111,MATCH(E51,Планы!$A$12:$A$111,0)),"")</f>
        <v/>
      </c>
      <c r="K51" s="21" t="str">
        <f aca="false">IF(I51&lt;&gt;"OK","",IF(E51="",H51,INDEX(Планы!$C$12:$C$111,MATCH(E51,Планы!$A$12:$A$111,0))))</f>
        <v/>
      </c>
      <c r="L51" s="21" t="n">
        <f aca="false">IF(AND(I51="OK",E51&lt;&gt;"",O51=1),MIN(J51,N51),0)</f>
        <v>0</v>
      </c>
      <c r="M51" s="21" t="n">
        <f aca="false">IF(AND(I51="OK",E51&lt;&gt;"",O51=1),MAX(0,N51-J51),0)</f>
        <v>0</v>
      </c>
      <c r="N51" s="21" t="str">
        <f aca="false">IF(AND(I51="OK",E51&lt;&gt;""),SUMIFS($D$12:$D$511,$E$12:$E$511,E51,$F$12:$F$511,F51,$B$12:$B$511,"&lt;="&amp;Календарь!$L$5,$I$12:$I$511,"OK"),"")</f>
        <v/>
      </c>
      <c r="O51" s="19" t="n">
        <f aca="false">IF(AND(I51="OK",E51&lt;&gt;""),IF(COUNTIFS($E$12:E51,E51,$F$12:F51,F51,$I$12:I51,"OK")=1,1,0),0)</f>
        <v>0</v>
      </c>
    </row>
    <row r="52" customFormat="false" ht="22" hidden="false" customHeight="true" outlineLevel="0" collapsed="false">
      <c r="A52" s="6"/>
      <c r="B52" s="5"/>
      <c r="C52" s="6"/>
      <c r="D52" s="7"/>
      <c r="E52" s="6"/>
      <c r="F52" s="5"/>
      <c r="G52" s="6"/>
      <c r="H52" s="6"/>
      <c r="I52" s="19" t="str">
        <f aca="false">IF(COUNTA(A52:H52)=0,"",IF(OR(A52="",NOT(ISNUMBER(B52)),NOT(ISNUMBER(D52)),AND(C52&lt;&gt;"Приход",C52&lt;&gt;"Расход")),"Ошибка: поля или тип",IF(OR(B52&lt;36526,B52&gt;109574,B52&lt;&gt;INT(B52),D52&lt;0),"Ошибка: дата или сумма",IF(COUNTIFS($A$12:$A$511,A52)&lt;&gt;1,"Ошибка: повтор ID",IF(E52="",IF(OR(F52&lt;&gt;"",H52=""),"Ошибка: внеплановая статья/срок","OK"),IF(COUNTIFS(Планы!$A$12:$A$111,E52)&lt;&gt;1,"Ошибка: ID плана",IF(INDEX(Планы!$K$12:$K$111,MATCH(E52,Планы!$A$12:$A$111,0))&lt;&gt;"OK","Ошибка: исходный план",IF(OR(NOT(ISNUMBER(F52)),C52&lt;&gt;INDEX(Планы!$D$12:$D$111,MATCH(E52,Планы!$A$12:$A$111,0))),"Ошибка: срок/направление",IF(AND(F52&gt;=INDEX(Планы!$E$12:$E$111,MATCH(E52,Планы!$A$12:$A$111,0)),F52&lt;=INDEX(Планы!$L$12:$L$111,MATCH(E52,Планы!$A$12:$A$111,0)),IF(INDEX(Планы!$F$12:$F$111,MATCH(E52,Планы!$A$12:$A$111,0))="Разово",F52=INDEX(Планы!$E$12:$E$111,MATCH(E52,Планы!$A$12:$A$111,0)),IF(INDEX(Планы!$F$12:$F$111,MATCH(E52,Планы!$A$12:$A$111,0))="Еженедельно",MOD(F52-INDEX(Планы!$E$12:$E$111,MATCH(E52,Планы!$A$12:$A$111,0)),7)=0,F52=DATE(YEAR(F52),MONTH(F52),MIN(DAY(INDEX(Планы!$E$12:$E$111,MATCH(E52,Планы!$A$12:$A$111,0))),DAY(EOMONTH(F52,0))))))),"OK","Ошибка: нет повторения")))))))))</f>
        <v/>
      </c>
      <c r="J52" s="21" t="str">
        <f aca="false">IF(AND(I52="OK",E52&lt;&gt;""),INDEX(Планы!$G$12:$G$111,MATCH(E52,Планы!$A$12:$A$111,0)),"")</f>
        <v/>
      </c>
      <c r="K52" s="21" t="str">
        <f aca="false">IF(I52&lt;&gt;"OK","",IF(E52="",H52,INDEX(Планы!$C$12:$C$111,MATCH(E52,Планы!$A$12:$A$111,0))))</f>
        <v/>
      </c>
      <c r="L52" s="21" t="n">
        <f aca="false">IF(AND(I52="OK",E52&lt;&gt;"",O52=1),MIN(J52,N52),0)</f>
        <v>0</v>
      </c>
      <c r="M52" s="21" t="n">
        <f aca="false">IF(AND(I52="OK",E52&lt;&gt;"",O52=1),MAX(0,N52-J52),0)</f>
        <v>0</v>
      </c>
      <c r="N52" s="21" t="str">
        <f aca="false">IF(AND(I52="OK",E52&lt;&gt;""),SUMIFS($D$12:$D$511,$E$12:$E$511,E52,$F$12:$F$511,F52,$B$12:$B$511,"&lt;="&amp;Календарь!$L$5,$I$12:$I$511,"OK"),"")</f>
        <v/>
      </c>
      <c r="O52" s="19" t="n">
        <f aca="false">IF(AND(I52="OK",E52&lt;&gt;""),IF(COUNTIFS($E$12:E52,E52,$F$12:F52,F52,$I$12:I52,"OK")=1,1,0),0)</f>
        <v>0</v>
      </c>
    </row>
    <row r="53" customFormat="false" ht="22" hidden="false" customHeight="true" outlineLevel="0" collapsed="false">
      <c r="A53" s="6"/>
      <c r="B53" s="5"/>
      <c r="C53" s="6"/>
      <c r="D53" s="7"/>
      <c r="E53" s="6"/>
      <c r="F53" s="5"/>
      <c r="G53" s="6"/>
      <c r="H53" s="6"/>
      <c r="I53" s="19" t="str">
        <f aca="false">IF(COUNTA(A53:H53)=0,"",IF(OR(A53="",NOT(ISNUMBER(B53)),NOT(ISNUMBER(D53)),AND(C53&lt;&gt;"Приход",C53&lt;&gt;"Расход")),"Ошибка: поля или тип",IF(OR(B53&lt;36526,B53&gt;109574,B53&lt;&gt;INT(B53),D53&lt;0),"Ошибка: дата или сумма",IF(COUNTIFS($A$12:$A$511,A53)&lt;&gt;1,"Ошибка: повтор ID",IF(E53="",IF(OR(F53&lt;&gt;"",H53=""),"Ошибка: внеплановая статья/срок","OK"),IF(COUNTIFS(Планы!$A$12:$A$111,E53)&lt;&gt;1,"Ошибка: ID плана",IF(INDEX(Планы!$K$12:$K$111,MATCH(E53,Планы!$A$12:$A$111,0))&lt;&gt;"OK","Ошибка: исходный план",IF(OR(NOT(ISNUMBER(F53)),C53&lt;&gt;INDEX(Планы!$D$12:$D$111,MATCH(E53,Планы!$A$12:$A$111,0))),"Ошибка: срок/направление",IF(AND(F53&gt;=INDEX(Планы!$E$12:$E$111,MATCH(E53,Планы!$A$12:$A$111,0)),F53&lt;=INDEX(Планы!$L$12:$L$111,MATCH(E53,Планы!$A$12:$A$111,0)),IF(INDEX(Планы!$F$12:$F$111,MATCH(E53,Планы!$A$12:$A$111,0))="Разово",F53=INDEX(Планы!$E$12:$E$111,MATCH(E53,Планы!$A$12:$A$111,0)),IF(INDEX(Планы!$F$12:$F$111,MATCH(E53,Планы!$A$12:$A$111,0))="Еженедельно",MOD(F53-INDEX(Планы!$E$12:$E$111,MATCH(E53,Планы!$A$12:$A$111,0)),7)=0,F53=DATE(YEAR(F53),MONTH(F53),MIN(DAY(INDEX(Планы!$E$12:$E$111,MATCH(E53,Планы!$A$12:$A$111,0))),DAY(EOMONTH(F53,0))))))),"OK","Ошибка: нет повторения")))))))))</f>
        <v/>
      </c>
      <c r="J53" s="21" t="str">
        <f aca="false">IF(AND(I53="OK",E53&lt;&gt;""),INDEX(Планы!$G$12:$G$111,MATCH(E53,Планы!$A$12:$A$111,0)),"")</f>
        <v/>
      </c>
      <c r="K53" s="21" t="str">
        <f aca="false">IF(I53&lt;&gt;"OK","",IF(E53="",H53,INDEX(Планы!$C$12:$C$111,MATCH(E53,Планы!$A$12:$A$111,0))))</f>
        <v/>
      </c>
      <c r="L53" s="21" t="n">
        <f aca="false">IF(AND(I53="OK",E53&lt;&gt;"",O53=1),MIN(J53,N53),0)</f>
        <v>0</v>
      </c>
      <c r="M53" s="21" t="n">
        <f aca="false">IF(AND(I53="OK",E53&lt;&gt;"",O53=1),MAX(0,N53-J53),0)</f>
        <v>0</v>
      </c>
      <c r="N53" s="21" t="str">
        <f aca="false">IF(AND(I53="OK",E53&lt;&gt;""),SUMIFS($D$12:$D$511,$E$12:$E$511,E53,$F$12:$F$511,F53,$B$12:$B$511,"&lt;="&amp;Календарь!$L$5,$I$12:$I$511,"OK"),"")</f>
        <v/>
      </c>
      <c r="O53" s="19" t="n">
        <f aca="false">IF(AND(I53="OK",E53&lt;&gt;""),IF(COUNTIFS($E$12:E53,E53,$F$12:F53,F53,$I$12:I53,"OK")=1,1,0),0)</f>
        <v>0</v>
      </c>
    </row>
    <row r="54" customFormat="false" ht="22" hidden="false" customHeight="true" outlineLevel="0" collapsed="false">
      <c r="A54" s="6"/>
      <c r="B54" s="5"/>
      <c r="C54" s="6"/>
      <c r="D54" s="7"/>
      <c r="E54" s="6"/>
      <c r="F54" s="5"/>
      <c r="G54" s="6"/>
      <c r="H54" s="6"/>
      <c r="I54" s="19" t="str">
        <f aca="false">IF(COUNTA(A54:H54)=0,"",IF(OR(A54="",NOT(ISNUMBER(B54)),NOT(ISNUMBER(D54)),AND(C54&lt;&gt;"Приход",C54&lt;&gt;"Расход")),"Ошибка: поля или тип",IF(OR(B54&lt;36526,B54&gt;109574,B54&lt;&gt;INT(B54),D54&lt;0),"Ошибка: дата или сумма",IF(COUNTIFS($A$12:$A$511,A54)&lt;&gt;1,"Ошибка: повтор ID",IF(E54="",IF(OR(F54&lt;&gt;"",H54=""),"Ошибка: внеплановая статья/срок","OK"),IF(COUNTIFS(Планы!$A$12:$A$111,E54)&lt;&gt;1,"Ошибка: ID плана",IF(INDEX(Планы!$K$12:$K$111,MATCH(E54,Планы!$A$12:$A$111,0))&lt;&gt;"OK","Ошибка: исходный план",IF(OR(NOT(ISNUMBER(F54)),C54&lt;&gt;INDEX(Планы!$D$12:$D$111,MATCH(E54,Планы!$A$12:$A$111,0))),"Ошибка: срок/направление",IF(AND(F54&gt;=INDEX(Планы!$E$12:$E$111,MATCH(E54,Планы!$A$12:$A$111,0)),F54&lt;=INDEX(Планы!$L$12:$L$111,MATCH(E54,Планы!$A$12:$A$111,0)),IF(INDEX(Планы!$F$12:$F$111,MATCH(E54,Планы!$A$12:$A$111,0))="Разово",F54=INDEX(Планы!$E$12:$E$111,MATCH(E54,Планы!$A$12:$A$111,0)),IF(INDEX(Планы!$F$12:$F$111,MATCH(E54,Планы!$A$12:$A$111,0))="Еженедельно",MOD(F54-INDEX(Планы!$E$12:$E$111,MATCH(E54,Планы!$A$12:$A$111,0)),7)=0,F54=DATE(YEAR(F54),MONTH(F54),MIN(DAY(INDEX(Планы!$E$12:$E$111,MATCH(E54,Планы!$A$12:$A$111,0))),DAY(EOMONTH(F54,0))))))),"OK","Ошибка: нет повторения")))))))))</f>
        <v/>
      </c>
      <c r="J54" s="21" t="str">
        <f aca="false">IF(AND(I54="OK",E54&lt;&gt;""),INDEX(Планы!$G$12:$G$111,MATCH(E54,Планы!$A$12:$A$111,0)),"")</f>
        <v/>
      </c>
      <c r="K54" s="21" t="str">
        <f aca="false">IF(I54&lt;&gt;"OK","",IF(E54="",H54,INDEX(Планы!$C$12:$C$111,MATCH(E54,Планы!$A$12:$A$111,0))))</f>
        <v/>
      </c>
      <c r="L54" s="21" t="n">
        <f aca="false">IF(AND(I54="OK",E54&lt;&gt;"",O54=1),MIN(J54,N54),0)</f>
        <v>0</v>
      </c>
      <c r="M54" s="21" t="n">
        <f aca="false">IF(AND(I54="OK",E54&lt;&gt;"",O54=1),MAX(0,N54-J54),0)</f>
        <v>0</v>
      </c>
      <c r="N54" s="21" t="str">
        <f aca="false">IF(AND(I54="OK",E54&lt;&gt;""),SUMIFS($D$12:$D$511,$E$12:$E$511,E54,$F$12:$F$511,F54,$B$12:$B$511,"&lt;="&amp;Календарь!$L$5,$I$12:$I$511,"OK"),"")</f>
        <v/>
      </c>
      <c r="O54" s="19" t="n">
        <f aca="false">IF(AND(I54="OK",E54&lt;&gt;""),IF(COUNTIFS($E$12:E54,E54,$F$12:F54,F54,$I$12:I54,"OK")=1,1,0),0)</f>
        <v>0</v>
      </c>
    </row>
    <row r="55" customFormat="false" ht="22" hidden="false" customHeight="true" outlineLevel="0" collapsed="false">
      <c r="A55" s="6"/>
      <c r="B55" s="5"/>
      <c r="C55" s="6"/>
      <c r="D55" s="7"/>
      <c r="E55" s="6"/>
      <c r="F55" s="5"/>
      <c r="G55" s="6"/>
      <c r="H55" s="6"/>
      <c r="I55" s="19" t="str">
        <f aca="false">IF(COUNTA(A55:H55)=0,"",IF(OR(A55="",NOT(ISNUMBER(B55)),NOT(ISNUMBER(D55)),AND(C55&lt;&gt;"Приход",C55&lt;&gt;"Расход")),"Ошибка: поля или тип",IF(OR(B55&lt;36526,B55&gt;109574,B55&lt;&gt;INT(B55),D55&lt;0),"Ошибка: дата или сумма",IF(COUNTIFS($A$12:$A$511,A55)&lt;&gt;1,"Ошибка: повтор ID",IF(E55="",IF(OR(F55&lt;&gt;"",H55=""),"Ошибка: внеплановая статья/срок","OK"),IF(COUNTIFS(Планы!$A$12:$A$111,E55)&lt;&gt;1,"Ошибка: ID плана",IF(INDEX(Планы!$K$12:$K$111,MATCH(E55,Планы!$A$12:$A$111,0))&lt;&gt;"OK","Ошибка: исходный план",IF(OR(NOT(ISNUMBER(F55)),C55&lt;&gt;INDEX(Планы!$D$12:$D$111,MATCH(E55,Планы!$A$12:$A$111,0))),"Ошибка: срок/направление",IF(AND(F55&gt;=INDEX(Планы!$E$12:$E$111,MATCH(E55,Планы!$A$12:$A$111,0)),F55&lt;=INDEX(Планы!$L$12:$L$111,MATCH(E55,Планы!$A$12:$A$111,0)),IF(INDEX(Планы!$F$12:$F$111,MATCH(E55,Планы!$A$12:$A$111,0))="Разово",F55=INDEX(Планы!$E$12:$E$111,MATCH(E55,Планы!$A$12:$A$111,0)),IF(INDEX(Планы!$F$12:$F$111,MATCH(E55,Планы!$A$12:$A$111,0))="Еженедельно",MOD(F55-INDEX(Планы!$E$12:$E$111,MATCH(E55,Планы!$A$12:$A$111,0)),7)=0,F55=DATE(YEAR(F55),MONTH(F55),MIN(DAY(INDEX(Планы!$E$12:$E$111,MATCH(E55,Планы!$A$12:$A$111,0))),DAY(EOMONTH(F55,0))))))),"OK","Ошибка: нет повторения")))))))))</f>
        <v/>
      </c>
      <c r="J55" s="21" t="str">
        <f aca="false">IF(AND(I55="OK",E55&lt;&gt;""),INDEX(Планы!$G$12:$G$111,MATCH(E55,Планы!$A$12:$A$111,0)),"")</f>
        <v/>
      </c>
      <c r="K55" s="21" t="str">
        <f aca="false">IF(I55&lt;&gt;"OK","",IF(E55="",H55,INDEX(Планы!$C$12:$C$111,MATCH(E55,Планы!$A$12:$A$111,0))))</f>
        <v/>
      </c>
      <c r="L55" s="21" t="n">
        <f aca="false">IF(AND(I55="OK",E55&lt;&gt;"",O55=1),MIN(J55,N55),0)</f>
        <v>0</v>
      </c>
      <c r="M55" s="21" t="n">
        <f aca="false">IF(AND(I55="OK",E55&lt;&gt;"",O55=1),MAX(0,N55-J55),0)</f>
        <v>0</v>
      </c>
      <c r="N55" s="21" t="str">
        <f aca="false">IF(AND(I55="OK",E55&lt;&gt;""),SUMIFS($D$12:$D$511,$E$12:$E$511,E55,$F$12:$F$511,F55,$B$12:$B$511,"&lt;="&amp;Календарь!$L$5,$I$12:$I$511,"OK"),"")</f>
        <v/>
      </c>
      <c r="O55" s="19" t="n">
        <f aca="false">IF(AND(I55="OK",E55&lt;&gt;""),IF(COUNTIFS($E$12:E55,E55,$F$12:F55,F55,$I$12:I55,"OK")=1,1,0),0)</f>
        <v>0</v>
      </c>
    </row>
    <row r="56" customFormat="false" ht="22" hidden="false" customHeight="true" outlineLevel="0" collapsed="false">
      <c r="A56" s="6"/>
      <c r="B56" s="5"/>
      <c r="C56" s="6"/>
      <c r="D56" s="7"/>
      <c r="E56" s="6"/>
      <c r="F56" s="5"/>
      <c r="G56" s="6"/>
      <c r="H56" s="6"/>
      <c r="I56" s="19" t="str">
        <f aca="false">IF(COUNTA(A56:H56)=0,"",IF(OR(A56="",NOT(ISNUMBER(B56)),NOT(ISNUMBER(D56)),AND(C56&lt;&gt;"Приход",C56&lt;&gt;"Расход")),"Ошибка: поля или тип",IF(OR(B56&lt;36526,B56&gt;109574,B56&lt;&gt;INT(B56),D56&lt;0),"Ошибка: дата или сумма",IF(COUNTIFS($A$12:$A$511,A56)&lt;&gt;1,"Ошибка: повтор ID",IF(E56="",IF(OR(F56&lt;&gt;"",H56=""),"Ошибка: внеплановая статья/срок","OK"),IF(COUNTIFS(Планы!$A$12:$A$111,E56)&lt;&gt;1,"Ошибка: ID плана",IF(INDEX(Планы!$K$12:$K$111,MATCH(E56,Планы!$A$12:$A$111,0))&lt;&gt;"OK","Ошибка: исходный план",IF(OR(NOT(ISNUMBER(F56)),C56&lt;&gt;INDEX(Планы!$D$12:$D$111,MATCH(E56,Планы!$A$12:$A$111,0))),"Ошибка: срок/направление",IF(AND(F56&gt;=INDEX(Планы!$E$12:$E$111,MATCH(E56,Планы!$A$12:$A$111,0)),F56&lt;=INDEX(Планы!$L$12:$L$111,MATCH(E56,Планы!$A$12:$A$111,0)),IF(INDEX(Планы!$F$12:$F$111,MATCH(E56,Планы!$A$12:$A$111,0))="Разово",F56=INDEX(Планы!$E$12:$E$111,MATCH(E56,Планы!$A$12:$A$111,0)),IF(INDEX(Планы!$F$12:$F$111,MATCH(E56,Планы!$A$12:$A$111,0))="Еженедельно",MOD(F56-INDEX(Планы!$E$12:$E$111,MATCH(E56,Планы!$A$12:$A$111,0)),7)=0,F56=DATE(YEAR(F56),MONTH(F56),MIN(DAY(INDEX(Планы!$E$12:$E$111,MATCH(E56,Планы!$A$12:$A$111,0))),DAY(EOMONTH(F56,0))))))),"OK","Ошибка: нет повторения")))))))))</f>
        <v/>
      </c>
      <c r="J56" s="21" t="str">
        <f aca="false">IF(AND(I56="OK",E56&lt;&gt;""),INDEX(Планы!$G$12:$G$111,MATCH(E56,Планы!$A$12:$A$111,0)),"")</f>
        <v/>
      </c>
      <c r="K56" s="21" t="str">
        <f aca="false">IF(I56&lt;&gt;"OK","",IF(E56="",H56,INDEX(Планы!$C$12:$C$111,MATCH(E56,Планы!$A$12:$A$111,0))))</f>
        <v/>
      </c>
      <c r="L56" s="21" t="n">
        <f aca="false">IF(AND(I56="OK",E56&lt;&gt;"",O56=1),MIN(J56,N56),0)</f>
        <v>0</v>
      </c>
      <c r="M56" s="21" t="n">
        <f aca="false">IF(AND(I56="OK",E56&lt;&gt;"",O56=1),MAX(0,N56-J56),0)</f>
        <v>0</v>
      </c>
      <c r="N56" s="21" t="str">
        <f aca="false">IF(AND(I56="OK",E56&lt;&gt;""),SUMIFS($D$12:$D$511,$E$12:$E$511,E56,$F$12:$F$511,F56,$B$12:$B$511,"&lt;="&amp;Календарь!$L$5,$I$12:$I$511,"OK"),"")</f>
        <v/>
      </c>
      <c r="O56" s="19" t="n">
        <f aca="false">IF(AND(I56="OK",E56&lt;&gt;""),IF(COUNTIFS($E$12:E56,E56,$F$12:F56,F56,$I$12:I56,"OK")=1,1,0),0)</f>
        <v>0</v>
      </c>
    </row>
    <row r="57" customFormat="false" ht="22" hidden="false" customHeight="true" outlineLevel="0" collapsed="false">
      <c r="A57" s="6"/>
      <c r="B57" s="5"/>
      <c r="C57" s="6"/>
      <c r="D57" s="7"/>
      <c r="E57" s="6"/>
      <c r="F57" s="5"/>
      <c r="G57" s="6"/>
      <c r="H57" s="6"/>
      <c r="I57" s="19" t="str">
        <f aca="false">IF(COUNTA(A57:H57)=0,"",IF(OR(A57="",NOT(ISNUMBER(B57)),NOT(ISNUMBER(D57)),AND(C57&lt;&gt;"Приход",C57&lt;&gt;"Расход")),"Ошибка: поля или тип",IF(OR(B57&lt;36526,B57&gt;109574,B57&lt;&gt;INT(B57),D57&lt;0),"Ошибка: дата или сумма",IF(COUNTIFS($A$12:$A$511,A57)&lt;&gt;1,"Ошибка: повтор ID",IF(E57="",IF(OR(F57&lt;&gt;"",H57=""),"Ошибка: внеплановая статья/срок","OK"),IF(COUNTIFS(Планы!$A$12:$A$111,E57)&lt;&gt;1,"Ошибка: ID плана",IF(INDEX(Планы!$K$12:$K$111,MATCH(E57,Планы!$A$12:$A$111,0))&lt;&gt;"OK","Ошибка: исходный план",IF(OR(NOT(ISNUMBER(F57)),C57&lt;&gt;INDEX(Планы!$D$12:$D$111,MATCH(E57,Планы!$A$12:$A$111,0))),"Ошибка: срок/направление",IF(AND(F57&gt;=INDEX(Планы!$E$12:$E$111,MATCH(E57,Планы!$A$12:$A$111,0)),F57&lt;=INDEX(Планы!$L$12:$L$111,MATCH(E57,Планы!$A$12:$A$111,0)),IF(INDEX(Планы!$F$12:$F$111,MATCH(E57,Планы!$A$12:$A$111,0))="Разово",F57=INDEX(Планы!$E$12:$E$111,MATCH(E57,Планы!$A$12:$A$111,0)),IF(INDEX(Планы!$F$12:$F$111,MATCH(E57,Планы!$A$12:$A$111,0))="Еженедельно",MOD(F57-INDEX(Планы!$E$12:$E$111,MATCH(E57,Планы!$A$12:$A$111,0)),7)=0,F57=DATE(YEAR(F57),MONTH(F57),MIN(DAY(INDEX(Планы!$E$12:$E$111,MATCH(E57,Планы!$A$12:$A$111,0))),DAY(EOMONTH(F57,0))))))),"OK","Ошибка: нет повторения")))))))))</f>
        <v/>
      </c>
      <c r="J57" s="21" t="str">
        <f aca="false">IF(AND(I57="OK",E57&lt;&gt;""),INDEX(Планы!$G$12:$G$111,MATCH(E57,Планы!$A$12:$A$111,0)),"")</f>
        <v/>
      </c>
      <c r="K57" s="21" t="str">
        <f aca="false">IF(I57&lt;&gt;"OK","",IF(E57="",H57,INDEX(Планы!$C$12:$C$111,MATCH(E57,Планы!$A$12:$A$111,0))))</f>
        <v/>
      </c>
      <c r="L57" s="21" t="n">
        <f aca="false">IF(AND(I57="OK",E57&lt;&gt;"",O57=1),MIN(J57,N57),0)</f>
        <v>0</v>
      </c>
      <c r="M57" s="21" t="n">
        <f aca="false">IF(AND(I57="OK",E57&lt;&gt;"",O57=1),MAX(0,N57-J57),0)</f>
        <v>0</v>
      </c>
      <c r="N57" s="21" t="str">
        <f aca="false">IF(AND(I57="OK",E57&lt;&gt;""),SUMIFS($D$12:$D$511,$E$12:$E$511,E57,$F$12:$F$511,F57,$B$12:$B$511,"&lt;="&amp;Календарь!$L$5,$I$12:$I$511,"OK"),"")</f>
        <v/>
      </c>
      <c r="O57" s="19" t="n">
        <f aca="false">IF(AND(I57="OK",E57&lt;&gt;""),IF(COUNTIFS($E$12:E57,E57,$F$12:F57,F57,$I$12:I57,"OK")=1,1,0),0)</f>
        <v>0</v>
      </c>
    </row>
    <row r="58" customFormat="false" ht="22" hidden="false" customHeight="true" outlineLevel="0" collapsed="false">
      <c r="A58" s="6"/>
      <c r="B58" s="5"/>
      <c r="C58" s="6"/>
      <c r="D58" s="7"/>
      <c r="E58" s="6"/>
      <c r="F58" s="5"/>
      <c r="G58" s="6"/>
      <c r="H58" s="6"/>
      <c r="I58" s="19" t="str">
        <f aca="false">IF(COUNTA(A58:H58)=0,"",IF(OR(A58="",NOT(ISNUMBER(B58)),NOT(ISNUMBER(D58)),AND(C58&lt;&gt;"Приход",C58&lt;&gt;"Расход")),"Ошибка: поля или тип",IF(OR(B58&lt;36526,B58&gt;109574,B58&lt;&gt;INT(B58),D58&lt;0),"Ошибка: дата или сумма",IF(COUNTIFS($A$12:$A$511,A58)&lt;&gt;1,"Ошибка: повтор ID",IF(E58="",IF(OR(F58&lt;&gt;"",H58=""),"Ошибка: внеплановая статья/срок","OK"),IF(COUNTIFS(Планы!$A$12:$A$111,E58)&lt;&gt;1,"Ошибка: ID плана",IF(INDEX(Планы!$K$12:$K$111,MATCH(E58,Планы!$A$12:$A$111,0))&lt;&gt;"OK","Ошибка: исходный план",IF(OR(NOT(ISNUMBER(F58)),C58&lt;&gt;INDEX(Планы!$D$12:$D$111,MATCH(E58,Планы!$A$12:$A$111,0))),"Ошибка: срок/направление",IF(AND(F58&gt;=INDEX(Планы!$E$12:$E$111,MATCH(E58,Планы!$A$12:$A$111,0)),F58&lt;=INDEX(Планы!$L$12:$L$111,MATCH(E58,Планы!$A$12:$A$111,0)),IF(INDEX(Планы!$F$12:$F$111,MATCH(E58,Планы!$A$12:$A$111,0))="Разово",F58=INDEX(Планы!$E$12:$E$111,MATCH(E58,Планы!$A$12:$A$111,0)),IF(INDEX(Планы!$F$12:$F$111,MATCH(E58,Планы!$A$12:$A$111,0))="Еженедельно",MOD(F58-INDEX(Планы!$E$12:$E$111,MATCH(E58,Планы!$A$12:$A$111,0)),7)=0,F58=DATE(YEAR(F58),MONTH(F58),MIN(DAY(INDEX(Планы!$E$12:$E$111,MATCH(E58,Планы!$A$12:$A$111,0))),DAY(EOMONTH(F58,0))))))),"OK","Ошибка: нет повторения")))))))))</f>
        <v/>
      </c>
      <c r="J58" s="21" t="str">
        <f aca="false">IF(AND(I58="OK",E58&lt;&gt;""),INDEX(Планы!$G$12:$G$111,MATCH(E58,Планы!$A$12:$A$111,0)),"")</f>
        <v/>
      </c>
      <c r="K58" s="21" t="str">
        <f aca="false">IF(I58&lt;&gt;"OK","",IF(E58="",H58,INDEX(Планы!$C$12:$C$111,MATCH(E58,Планы!$A$12:$A$111,0))))</f>
        <v/>
      </c>
      <c r="L58" s="21" t="n">
        <f aca="false">IF(AND(I58="OK",E58&lt;&gt;"",O58=1),MIN(J58,N58),0)</f>
        <v>0</v>
      </c>
      <c r="M58" s="21" t="n">
        <f aca="false">IF(AND(I58="OK",E58&lt;&gt;"",O58=1),MAX(0,N58-J58),0)</f>
        <v>0</v>
      </c>
      <c r="N58" s="21" t="str">
        <f aca="false">IF(AND(I58="OK",E58&lt;&gt;""),SUMIFS($D$12:$D$511,$E$12:$E$511,E58,$F$12:$F$511,F58,$B$12:$B$511,"&lt;="&amp;Календарь!$L$5,$I$12:$I$511,"OK"),"")</f>
        <v/>
      </c>
      <c r="O58" s="19" t="n">
        <f aca="false">IF(AND(I58="OK",E58&lt;&gt;""),IF(COUNTIFS($E$12:E58,E58,$F$12:F58,F58,$I$12:I58,"OK")=1,1,0),0)</f>
        <v>0</v>
      </c>
    </row>
    <row r="59" customFormat="false" ht="22" hidden="false" customHeight="true" outlineLevel="0" collapsed="false">
      <c r="A59" s="6"/>
      <c r="B59" s="5"/>
      <c r="C59" s="6"/>
      <c r="D59" s="7"/>
      <c r="E59" s="6"/>
      <c r="F59" s="5"/>
      <c r="G59" s="6"/>
      <c r="H59" s="6"/>
      <c r="I59" s="19" t="str">
        <f aca="false">IF(COUNTA(A59:H59)=0,"",IF(OR(A59="",NOT(ISNUMBER(B59)),NOT(ISNUMBER(D59)),AND(C59&lt;&gt;"Приход",C59&lt;&gt;"Расход")),"Ошибка: поля или тип",IF(OR(B59&lt;36526,B59&gt;109574,B59&lt;&gt;INT(B59),D59&lt;0),"Ошибка: дата или сумма",IF(COUNTIFS($A$12:$A$511,A59)&lt;&gt;1,"Ошибка: повтор ID",IF(E59="",IF(OR(F59&lt;&gt;"",H59=""),"Ошибка: внеплановая статья/срок","OK"),IF(COUNTIFS(Планы!$A$12:$A$111,E59)&lt;&gt;1,"Ошибка: ID плана",IF(INDEX(Планы!$K$12:$K$111,MATCH(E59,Планы!$A$12:$A$111,0))&lt;&gt;"OK","Ошибка: исходный план",IF(OR(NOT(ISNUMBER(F59)),C59&lt;&gt;INDEX(Планы!$D$12:$D$111,MATCH(E59,Планы!$A$12:$A$111,0))),"Ошибка: срок/направление",IF(AND(F59&gt;=INDEX(Планы!$E$12:$E$111,MATCH(E59,Планы!$A$12:$A$111,0)),F59&lt;=INDEX(Планы!$L$12:$L$111,MATCH(E59,Планы!$A$12:$A$111,0)),IF(INDEX(Планы!$F$12:$F$111,MATCH(E59,Планы!$A$12:$A$111,0))="Разово",F59=INDEX(Планы!$E$12:$E$111,MATCH(E59,Планы!$A$12:$A$111,0)),IF(INDEX(Планы!$F$12:$F$111,MATCH(E59,Планы!$A$12:$A$111,0))="Еженедельно",MOD(F59-INDEX(Планы!$E$12:$E$111,MATCH(E59,Планы!$A$12:$A$111,0)),7)=0,F59=DATE(YEAR(F59),MONTH(F59),MIN(DAY(INDEX(Планы!$E$12:$E$111,MATCH(E59,Планы!$A$12:$A$111,0))),DAY(EOMONTH(F59,0))))))),"OK","Ошибка: нет повторения")))))))))</f>
        <v/>
      </c>
      <c r="J59" s="21" t="str">
        <f aca="false">IF(AND(I59="OK",E59&lt;&gt;""),INDEX(Планы!$G$12:$G$111,MATCH(E59,Планы!$A$12:$A$111,0)),"")</f>
        <v/>
      </c>
      <c r="K59" s="21" t="str">
        <f aca="false">IF(I59&lt;&gt;"OK","",IF(E59="",H59,INDEX(Планы!$C$12:$C$111,MATCH(E59,Планы!$A$12:$A$111,0))))</f>
        <v/>
      </c>
      <c r="L59" s="21" t="n">
        <f aca="false">IF(AND(I59="OK",E59&lt;&gt;"",O59=1),MIN(J59,N59),0)</f>
        <v>0</v>
      </c>
      <c r="M59" s="21" t="n">
        <f aca="false">IF(AND(I59="OK",E59&lt;&gt;"",O59=1),MAX(0,N59-J59),0)</f>
        <v>0</v>
      </c>
      <c r="N59" s="21" t="str">
        <f aca="false">IF(AND(I59="OK",E59&lt;&gt;""),SUMIFS($D$12:$D$511,$E$12:$E$511,E59,$F$12:$F$511,F59,$B$12:$B$511,"&lt;="&amp;Календарь!$L$5,$I$12:$I$511,"OK"),"")</f>
        <v/>
      </c>
      <c r="O59" s="19" t="n">
        <f aca="false">IF(AND(I59="OK",E59&lt;&gt;""),IF(COUNTIFS($E$12:E59,E59,$F$12:F59,F59,$I$12:I59,"OK")=1,1,0),0)</f>
        <v>0</v>
      </c>
    </row>
    <row r="60" customFormat="false" ht="22" hidden="false" customHeight="true" outlineLevel="0" collapsed="false">
      <c r="A60" s="6"/>
      <c r="B60" s="5"/>
      <c r="C60" s="6"/>
      <c r="D60" s="7"/>
      <c r="E60" s="6"/>
      <c r="F60" s="5"/>
      <c r="G60" s="6"/>
      <c r="H60" s="6"/>
      <c r="I60" s="19" t="str">
        <f aca="false">IF(COUNTA(A60:H60)=0,"",IF(OR(A60="",NOT(ISNUMBER(B60)),NOT(ISNUMBER(D60)),AND(C60&lt;&gt;"Приход",C60&lt;&gt;"Расход")),"Ошибка: поля или тип",IF(OR(B60&lt;36526,B60&gt;109574,B60&lt;&gt;INT(B60),D60&lt;0),"Ошибка: дата или сумма",IF(COUNTIFS($A$12:$A$511,A60)&lt;&gt;1,"Ошибка: повтор ID",IF(E60="",IF(OR(F60&lt;&gt;"",H60=""),"Ошибка: внеплановая статья/срок","OK"),IF(COUNTIFS(Планы!$A$12:$A$111,E60)&lt;&gt;1,"Ошибка: ID плана",IF(INDEX(Планы!$K$12:$K$111,MATCH(E60,Планы!$A$12:$A$111,0))&lt;&gt;"OK","Ошибка: исходный план",IF(OR(NOT(ISNUMBER(F60)),C60&lt;&gt;INDEX(Планы!$D$12:$D$111,MATCH(E60,Планы!$A$12:$A$111,0))),"Ошибка: срок/направление",IF(AND(F60&gt;=INDEX(Планы!$E$12:$E$111,MATCH(E60,Планы!$A$12:$A$111,0)),F60&lt;=INDEX(Планы!$L$12:$L$111,MATCH(E60,Планы!$A$12:$A$111,0)),IF(INDEX(Планы!$F$12:$F$111,MATCH(E60,Планы!$A$12:$A$111,0))="Разово",F60=INDEX(Планы!$E$12:$E$111,MATCH(E60,Планы!$A$12:$A$111,0)),IF(INDEX(Планы!$F$12:$F$111,MATCH(E60,Планы!$A$12:$A$111,0))="Еженедельно",MOD(F60-INDEX(Планы!$E$12:$E$111,MATCH(E60,Планы!$A$12:$A$111,0)),7)=0,F60=DATE(YEAR(F60),MONTH(F60),MIN(DAY(INDEX(Планы!$E$12:$E$111,MATCH(E60,Планы!$A$12:$A$111,0))),DAY(EOMONTH(F60,0))))))),"OK","Ошибка: нет повторения")))))))))</f>
        <v/>
      </c>
      <c r="J60" s="21" t="str">
        <f aca="false">IF(AND(I60="OK",E60&lt;&gt;""),INDEX(Планы!$G$12:$G$111,MATCH(E60,Планы!$A$12:$A$111,0)),"")</f>
        <v/>
      </c>
      <c r="K60" s="21" t="str">
        <f aca="false">IF(I60&lt;&gt;"OK","",IF(E60="",H60,INDEX(Планы!$C$12:$C$111,MATCH(E60,Планы!$A$12:$A$111,0))))</f>
        <v/>
      </c>
      <c r="L60" s="21" t="n">
        <f aca="false">IF(AND(I60="OK",E60&lt;&gt;"",O60=1),MIN(J60,N60),0)</f>
        <v>0</v>
      </c>
      <c r="M60" s="21" t="n">
        <f aca="false">IF(AND(I60="OK",E60&lt;&gt;"",O60=1),MAX(0,N60-J60),0)</f>
        <v>0</v>
      </c>
      <c r="N60" s="21" t="str">
        <f aca="false">IF(AND(I60="OK",E60&lt;&gt;""),SUMIFS($D$12:$D$511,$E$12:$E$511,E60,$F$12:$F$511,F60,$B$12:$B$511,"&lt;="&amp;Календарь!$L$5,$I$12:$I$511,"OK"),"")</f>
        <v/>
      </c>
      <c r="O60" s="19" t="n">
        <f aca="false">IF(AND(I60="OK",E60&lt;&gt;""),IF(COUNTIFS($E$12:E60,E60,$F$12:F60,F60,$I$12:I60,"OK")=1,1,0),0)</f>
        <v>0</v>
      </c>
    </row>
    <row r="61" customFormat="false" ht="22" hidden="false" customHeight="true" outlineLevel="0" collapsed="false">
      <c r="A61" s="6"/>
      <c r="B61" s="5"/>
      <c r="C61" s="6"/>
      <c r="D61" s="7"/>
      <c r="E61" s="6"/>
      <c r="F61" s="5"/>
      <c r="G61" s="6"/>
      <c r="H61" s="6"/>
      <c r="I61" s="19" t="str">
        <f aca="false">IF(COUNTA(A61:H61)=0,"",IF(OR(A61="",NOT(ISNUMBER(B61)),NOT(ISNUMBER(D61)),AND(C61&lt;&gt;"Приход",C61&lt;&gt;"Расход")),"Ошибка: поля или тип",IF(OR(B61&lt;36526,B61&gt;109574,B61&lt;&gt;INT(B61),D61&lt;0),"Ошибка: дата или сумма",IF(COUNTIFS($A$12:$A$511,A61)&lt;&gt;1,"Ошибка: повтор ID",IF(E61="",IF(OR(F61&lt;&gt;"",H61=""),"Ошибка: внеплановая статья/срок","OK"),IF(COUNTIFS(Планы!$A$12:$A$111,E61)&lt;&gt;1,"Ошибка: ID плана",IF(INDEX(Планы!$K$12:$K$111,MATCH(E61,Планы!$A$12:$A$111,0))&lt;&gt;"OK","Ошибка: исходный план",IF(OR(NOT(ISNUMBER(F61)),C61&lt;&gt;INDEX(Планы!$D$12:$D$111,MATCH(E61,Планы!$A$12:$A$111,0))),"Ошибка: срок/направление",IF(AND(F61&gt;=INDEX(Планы!$E$12:$E$111,MATCH(E61,Планы!$A$12:$A$111,0)),F61&lt;=INDEX(Планы!$L$12:$L$111,MATCH(E61,Планы!$A$12:$A$111,0)),IF(INDEX(Планы!$F$12:$F$111,MATCH(E61,Планы!$A$12:$A$111,0))="Разово",F61=INDEX(Планы!$E$12:$E$111,MATCH(E61,Планы!$A$12:$A$111,0)),IF(INDEX(Планы!$F$12:$F$111,MATCH(E61,Планы!$A$12:$A$111,0))="Еженедельно",MOD(F61-INDEX(Планы!$E$12:$E$111,MATCH(E61,Планы!$A$12:$A$111,0)),7)=0,F61=DATE(YEAR(F61),MONTH(F61),MIN(DAY(INDEX(Планы!$E$12:$E$111,MATCH(E61,Планы!$A$12:$A$111,0))),DAY(EOMONTH(F61,0))))))),"OK","Ошибка: нет повторения")))))))))</f>
        <v/>
      </c>
      <c r="J61" s="21" t="str">
        <f aca="false">IF(AND(I61="OK",E61&lt;&gt;""),INDEX(Планы!$G$12:$G$111,MATCH(E61,Планы!$A$12:$A$111,0)),"")</f>
        <v/>
      </c>
      <c r="K61" s="21" t="str">
        <f aca="false">IF(I61&lt;&gt;"OK","",IF(E61="",H61,INDEX(Планы!$C$12:$C$111,MATCH(E61,Планы!$A$12:$A$111,0))))</f>
        <v/>
      </c>
      <c r="L61" s="21" t="n">
        <f aca="false">IF(AND(I61="OK",E61&lt;&gt;"",O61=1),MIN(J61,N61),0)</f>
        <v>0</v>
      </c>
      <c r="M61" s="21" t="n">
        <f aca="false">IF(AND(I61="OK",E61&lt;&gt;"",O61=1),MAX(0,N61-J61),0)</f>
        <v>0</v>
      </c>
      <c r="N61" s="21" t="str">
        <f aca="false">IF(AND(I61="OK",E61&lt;&gt;""),SUMIFS($D$12:$D$511,$E$12:$E$511,E61,$F$12:$F$511,F61,$B$12:$B$511,"&lt;="&amp;Календарь!$L$5,$I$12:$I$511,"OK"),"")</f>
        <v/>
      </c>
      <c r="O61" s="19" t="n">
        <f aca="false">IF(AND(I61="OK",E61&lt;&gt;""),IF(COUNTIFS($E$12:E61,E61,$F$12:F61,F61,$I$12:I61,"OK")=1,1,0),0)</f>
        <v>0</v>
      </c>
    </row>
    <row r="62" customFormat="false" ht="22" hidden="false" customHeight="true" outlineLevel="0" collapsed="false">
      <c r="A62" s="6"/>
      <c r="B62" s="5"/>
      <c r="C62" s="6"/>
      <c r="D62" s="7"/>
      <c r="E62" s="6"/>
      <c r="F62" s="5"/>
      <c r="G62" s="6"/>
      <c r="H62" s="6"/>
      <c r="I62" s="19" t="str">
        <f aca="false">IF(COUNTA(A62:H62)=0,"",IF(OR(A62="",NOT(ISNUMBER(B62)),NOT(ISNUMBER(D62)),AND(C62&lt;&gt;"Приход",C62&lt;&gt;"Расход")),"Ошибка: поля или тип",IF(OR(B62&lt;36526,B62&gt;109574,B62&lt;&gt;INT(B62),D62&lt;0),"Ошибка: дата или сумма",IF(COUNTIFS($A$12:$A$511,A62)&lt;&gt;1,"Ошибка: повтор ID",IF(E62="",IF(OR(F62&lt;&gt;"",H62=""),"Ошибка: внеплановая статья/срок","OK"),IF(COUNTIFS(Планы!$A$12:$A$111,E62)&lt;&gt;1,"Ошибка: ID плана",IF(INDEX(Планы!$K$12:$K$111,MATCH(E62,Планы!$A$12:$A$111,0))&lt;&gt;"OK","Ошибка: исходный план",IF(OR(NOT(ISNUMBER(F62)),C62&lt;&gt;INDEX(Планы!$D$12:$D$111,MATCH(E62,Планы!$A$12:$A$111,0))),"Ошибка: срок/направление",IF(AND(F62&gt;=INDEX(Планы!$E$12:$E$111,MATCH(E62,Планы!$A$12:$A$111,0)),F62&lt;=INDEX(Планы!$L$12:$L$111,MATCH(E62,Планы!$A$12:$A$111,0)),IF(INDEX(Планы!$F$12:$F$111,MATCH(E62,Планы!$A$12:$A$111,0))="Разово",F62=INDEX(Планы!$E$12:$E$111,MATCH(E62,Планы!$A$12:$A$111,0)),IF(INDEX(Планы!$F$12:$F$111,MATCH(E62,Планы!$A$12:$A$111,0))="Еженедельно",MOD(F62-INDEX(Планы!$E$12:$E$111,MATCH(E62,Планы!$A$12:$A$111,0)),7)=0,F62=DATE(YEAR(F62),MONTH(F62),MIN(DAY(INDEX(Планы!$E$12:$E$111,MATCH(E62,Планы!$A$12:$A$111,0))),DAY(EOMONTH(F62,0))))))),"OK","Ошибка: нет повторения")))))))))</f>
        <v/>
      </c>
      <c r="J62" s="21" t="str">
        <f aca="false">IF(AND(I62="OK",E62&lt;&gt;""),INDEX(Планы!$G$12:$G$111,MATCH(E62,Планы!$A$12:$A$111,0)),"")</f>
        <v/>
      </c>
      <c r="K62" s="21" t="str">
        <f aca="false">IF(I62&lt;&gt;"OK","",IF(E62="",H62,INDEX(Планы!$C$12:$C$111,MATCH(E62,Планы!$A$12:$A$111,0))))</f>
        <v/>
      </c>
      <c r="L62" s="21" t="n">
        <f aca="false">IF(AND(I62="OK",E62&lt;&gt;"",O62=1),MIN(J62,N62),0)</f>
        <v>0</v>
      </c>
      <c r="M62" s="21" t="n">
        <f aca="false">IF(AND(I62="OK",E62&lt;&gt;"",O62=1),MAX(0,N62-J62),0)</f>
        <v>0</v>
      </c>
      <c r="N62" s="21" t="str">
        <f aca="false">IF(AND(I62="OK",E62&lt;&gt;""),SUMIFS($D$12:$D$511,$E$12:$E$511,E62,$F$12:$F$511,F62,$B$12:$B$511,"&lt;="&amp;Календарь!$L$5,$I$12:$I$511,"OK"),"")</f>
        <v/>
      </c>
      <c r="O62" s="19" t="n">
        <f aca="false">IF(AND(I62="OK",E62&lt;&gt;""),IF(COUNTIFS($E$12:E62,E62,$F$12:F62,F62,$I$12:I62,"OK")=1,1,0),0)</f>
        <v>0</v>
      </c>
    </row>
    <row r="63" customFormat="false" ht="22" hidden="false" customHeight="true" outlineLevel="0" collapsed="false">
      <c r="A63" s="6"/>
      <c r="B63" s="5"/>
      <c r="C63" s="6"/>
      <c r="D63" s="7"/>
      <c r="E63" s="6"/>
      <c r="F63" s="5"/>
      <c r="G63" s="6"/>
      <c r="H63" s="6"/>
      <c r="I63" s="19" t="str">
        <f aca="false">IF(COUNTA(A63:H63)=0,"",IF(OR(A63="",NOT(ISNUMBER(B63)),NOT(ISNUMBER(D63)),AND(C63&lt;&gt;"Приход",C63&lt;&gt;"Расход")),"Ошибка: поля или тип",IF(OR(B63&lt;36526,B63&gt;109574,B63&lt;&gt;INT(B63),D63&lt;0),"Ошибка: дата или сумма",IF(COUNTIFS($A$12:$A$511,A63)&lt;&gt;1,"Ошибка: повтор ID",IF(E63="",IF(OR(F63&lt;&gt;"",H63=""),"Ошибка: внеплановая статья/срок","OK"),IF(COUNTIFS(Планы!$A$12:$A$111,E63)&lt;&gt;1,"Ошибка: ID плана",IF(INDEX(Планы!$K$12:$K$111,MATCH(E63,Планы!$A$12:$A$111,0))&lt;&gt;"OK","Ошибка: исходный план",IF(OR(NOT(ISNUMBER(F63)),C63&lt;&gt;INDEX(Планы!$D$12:$D$111,MATCH(E63,Планы!$A$12:$A$111,0))),"Ошибка: срок/направление",IF(AND(F63&gt;=INDEX(Планы!$E$12:$E$111,MATCH(E63,Планы!$A$12:$A$111,0)),F63&lt;=INDEX(Планы!$L$12:$L$111,MATCH(E63,Планы!$A$12:$A$111,0)),IF(INDEX(Планы!$F$12:$F$111,MATCH(E63,Планы!$A$12:$A$111,0))="Разово",F63=INDEX(Планы!$E$12:$E$111,MATCH(E63,Планы!$A$12:$A$111,0)),IF(INDEX(Планы!$F$12:$F$111,MATCH(E63,Планы!$A$12:$A$111,0))="Еженедельно",MOD(F63-INDEX(Планы!$E$12:$E$111,MATCH(E63,Планы!$A$12:$A$111,0)),7)=0,F63=DATE(YEAR(F63),MONTH(F63),MIN(DAY(INDEX(Планы!$E$12:$E$111,MATCH(E63,Планы!$A$12:$A$111,0))),DAY(EOMONTH(F63,0))))))),"OK","Ошибка: нет повторения")))))))))</f>
        <v/>
      </c>
      <c r="J63" s="21" t="str">
        <f aca="false">IF(AND(I63="OK",E63&lt;&gt;""),INDEX(Планы!$G$12:$G$111,MATCH(E63,Планы!$A$12:$A$111,0)),"")</f>
        <v/>
      </c>
      <c r="K63" s="21" t="str">
        <f aca="false">IF(I63&lt;&gt;"OK","",IF(E63="",H63,INDEX(Планы!$C$12:$C$111,MATCH(E63,Планы!$A$12:$A$111,0))))</f>
        <v/>
      </c>
      <c r="L63" s="21" t="n">
        <f aca="false">IF(AND(I63="OK",E63&lt;&gt;"",O63=1),MIN(J63,N63),0)</f>
        <v>0</v>
      </c>
      <c r="M63" s="21" t="n">
        <f aca="false">IF(AND(I63="OK",E63&lt;&gt;"",O63=1),MAX(0,N63-J63),0)</f>
        <v>0</v>
      </c>
      <c r="N63" s="21" t="str">
        <f aca="false">IF(AND(I63="OK",E63&lt;&gt;""),SUMIFS($D$12:$D$511,$E$12:$E$511,E63,$F$12:$F$511,F63,$B$12:$B$511,"&lt;="&amp;Календарь!$L$5,$I$12:$I$511,"OK"),"")</f>
        <v/>
      </c>
      <c r="O63" s="19" t="n">
        <f aca="false">IF(AND(I63="OK",E63&lt;&gt;""),IF(COUNTIFS($E$12:E63,E63,$F$12:F63,F63,$I$12:I63,"OK")=1,1,0),0)</f>
        <v>0</v>
      </c>
    </row>
    <row r="64" customFormat="false" ht="22" hidden="false" customHeight="true" outlineLevel="0" collapsed="false">
      <c r="A64" s="6"/>
      <c r="B64" s="5"/>
      <c r="C64" s="6"/>
      <c r="D64" s="7"/>
      <c r="E64" s="6"/>
      <c r="F64" s="5"/>
      <c r="G64" s="6"/>
      <c r="H64" s="6"/>
      <c r="I64" s="19" t="str">
        <f aca="false">IF(COUNTA(A64:H64)=0,"",IF(OR(A64="",NOT(ISNUMBER(B64)),NOT(ISNUMBER(D64)),AND(C64&lt;&gt;"Приход",C64&lt;&gt;"Расход")),"Ошибка: поля или тип",IF(OR(B64&lt;36526,B64&gt;109574,B64&lt;&gt;INT(B64),D64&lt;0),"Ошибка: дата или сумма",IF(COUNTIFS($A$12:$A$511,A64)&lt;&gt;1,"Ошибка: повтор ID",IF(E64="",IF(OR(F64&lt;&gt;"",H64=""),"Ошибка: внеплановая статья/срок","OK"),IF(COUNTIFS(Планы!$A$12:$A$111,E64)&lt;&gt;1,"Ошибка: ID плана",IF(INDEX(Планы!$K$12:$K$111,MATCH(E64,Планы!$A$12:$A$111,0))&lt;&gt;"OK","Ошибка: исходный план",IF(OR(NOT(ISNUMBER(F64)),C64&lt;&gt;INDEX(Планы!$D$12:$D$111,MATCH(E64,Планы!$A$12:$A$111,0))),"Ошибка: срок/направление",IF(AND(F64&gt;=INDEX(Планы!$E$12:$E$111,MATCH(E64,Планы!$A$12:$A$111,0)),F64&lt;=INDEX(Планы!$L$12:$L$111,MATCH(E64,Планы!$A$12:$A$111,0)),IF(INDEX(Планы!$F$12:$F$111,MATCH(E64,Планы!$A$12:$A$111,0))="Разово",F64=INDEX(Планы!$E$12:$E$111,MATCH(E64,Планы!$A$12:$A$111,0)),IF(INDEX(Планы!$F$12:$F$111,MATCH(E64,Планы!$A$12:$A$111,0))="Еженедельно",MOD(F64-INDEX(Планы!$E$12:$E$111,MATCH(E64,Планы!$A$12:$A$111,0)),7)=0,F64=DATE(YEAR(F64),MONTH(F64),MIN(DAY(INDEX(Планы!$E$12:$E$111,MATCH(E64,Планы!$A$12:$A$111,0))),DAY(EOMONTH(F64,0))))))),"OK","Ошибка: нет повторения")))))))))</f>
        <v/>
      </c>
      <c r="J64" s="21" t="str">
        <f aca="false">IF(AND(I64="OK",E64&lt;&gt;""),INDEX(Планы!$G$12:$G$111,MATCH(E64,Планы!$A$12:$A$111,0)),"")</f>
        <v/>
      </c>
      <c r="K64" s="21" t="str">
        <f aca="false">IF(I64&lt;&gt;"OK","",IF(E64="",H64,INDEX(Планы!$C$12:$C$111,MATCH(E64,Планы!$A$12:$A$111,0))))</f>
        <v/>
      </c>
      <c r="L64" s="21" t="n">
        <f aca="false">IF(AND(I64="OK",E64&lt;&gt;"",O64=1),MIN(J64,N64),0)</f>
        <v>0</v>
      </c>
      <c r="M64" s="21" t="n">
        <f aca="false">IF(AND(I64="OK",E64&lt;&gt;"",O64=1),MAX(0,N64-J64),0)</f>
        <v>0</v>
      </c>
      <c r="N64" s="21" t="str">
        <f aca="false">IF(AND(I64="OK",E64&lt;&gt;""),SUMIFS($D$12:$D$511,$E$12:$E$511,E64,$F$12:$F$511,F64,$B$12:$B$511,"&lt;="&amp;Календарь!$L$5,$I$12:$I$511,"OK"),"")</f>
        <v/>
      </c>
      <c r="O64" s="19" t="n">
        <f aca="false">IF(AND(I64="OK",E64&lt;&gt;""),IF(COUNTIFS($E$12:E64,E64,$F$12:F64,F64,$I$12:I64,"OK")=1,1,0),0)</f>
        <v>0</v>
      </c>
    </row>
    <row r="65" customFormat="false" ht="22" hidden="false" customHeight="true" outlineLevel="0" collapsed="false">
      <c r="A65" s="6"/>
      <c r="B65" s="5"/>
      <c r="C65" s="6"/>
      <c r="D65" s="7"/>
      <c r="E65" s="6"/>
      <c r="F65" s="5"/>
      <c r="G65" s="6"/>
      <c r="H65" s="6"/>
      <c r="I65" s="19" t="str">
        <f aca="false">IF(COUNTA(A65:H65)=0,"",IF(OR(A65="",NOT(ISNUMBER(B65)),NOT(ISNUMBER(D65)),AND(C65&lt;&gt;"Приход",C65&lt;&gt;"Расход")),"Ошибка: поля или тип",IF(OR(B65&lt;36526,B65&gt;109574,B65&lt;&gt;INT(B65),D65&lt;0),"Ошибка: дата или сумма",IF(COUNTIFS($A$12:$A$511,A65)&lt;&gt;1,"Ошибка: повтор ID",IF(E65="",IF(OR(F65&lt;&gt;"",H65=""),"Ошибка: внеплановая статья/срок","OK"),IF(COUNTIFS(Планы!$A$12:$A$111,E65)&lt;&gt;1,"Ошибка: ID плана",IF(INDEX(Планы!$K$12:$K$111,MATCH(E65,Планы!$A$12:$A$111,0))&lt;&gt;"OK","Ошибка: исходный план",IF(OR(NOT(ISNUMBER(F65)),C65&lt;&gt;INDEX(Планы!$D$12:$D$111,MATCH(E65,Планы!$A$12:$A$111,0))),"Ошибка: срок/направление",IF(AND(F65&gt;=INDEX(Планы!$E$12:$E$111,MATCH(E65,Планы!$A$12:$A$111,0)),F65&lt;=INDEX(Планы!$L$12:$L$111,MATCH(E65,Планы!$A$12:$A$111,0)),IF(INDEX(Планы!$F$12:$F$111,MATCH(E65,Планы!$A$12:$A$111,0))="Разово",F65=INDEX(Планы!$E$12:$E$111,MATCH(E65,Планы!$A$12:$A$111,0)),IF(INDEX(Планы!$F$12:$F$111,MATCH(E65,Планы!$A$12:$A$111,0))="Еженедельно",MOD(F65-INDEX(Планы!$E$12:$E$111,MATCH(E65,Планы!$A$12:$A$111,0)),7)=0,F65=DATE(YEAR(F65),MONTH(F65),MIN(DAY(INDEX(Планы!$E$12:$E$111,MATCH(E65,Планы!$A$12:$A$111,0))),DAY(EOMONTH(F65,0))))))),"OK","Ошибка: нет повторения")))))))))</f>
        <v/>
      </c>
      <c r="J65" s="21" t="str">
        <f aca="false">IF(AND(I65="OK",E65&lt;&gt;""),INDEX(Планы!$G$12:$G$111,MATCH(E65,Планы!$A$12:$A$111,0)),"")</f>
        <v/>
      </c>
      <c r="K65" s="21" t="str">
        <f aca="false">IF(I65&lt;&gt;"OK","",IF(E65="",H65,INDEX(Планы!$C$12:$C$111,MATCH(E65,Планы!$A$12:$A$111,0))))</f>
        <v/>
      </c>
      <c r="L65" s="21" t="n">
        <f aca="false">IF(AND(I65="OK",E65&lt;&gt;"",O65=1),MIN(J65,N65),0)</f>
        <v>0</v>
      </c>
      <c r="M65" s="21" t="n">
        <f aca="false">IF(AND(I65="OK",E65&lt;&gt;"",O65=1),MAX(0,N65-J65),0)</f>
        <v>0</v>
      </c>
      <c r="N65" s="21" t="str">
        <f aca="false">IF(AND(I65="OK",E65&lt;&gt;""),SUMIFS($D$12:$D$511,$E$12:$E$511,E65,$F$12:$F$511,F65,$B$12:$B$511,"&lt;="&amp;Календарь!$L$5,$I$12:$I$511,"OK"),"")</f>
        <v/>
      </c>
      <c r="O65" s="19" t="n">
        <f aca="false">IF(AND(I65="OK",E65&lt;&gt;""),IF(COUNTIFS($E$12:E65,E65,$F$12:F65,F65,$I$12:I65,"OK")=1,1,0),0)</f>
        <v>0</v>
      </c>
    </row>
    <row r="66" customFormat="false" ht="22" hidden="false" customHeight="true" outlineLevel="0" collapsed="false">
      <c r="A66" s="6"/>
      <c r="B66" s="5"/>
      <c r="C66" s="6"/>
      <c r="D66" s="7"/>
      <c r="E66" s="6"/>
      <c r="F66" s="5"/>
      <c r="G66" s="6"/>
      <c r="H66" s="6"/>
      <c r="I66" s="19" t="str">
        <f aca="false">IF(COUNTA(A66:H66)=0,"",IF(OR(A66="",NOT(ISNUMBER(B66)),NOT(ISNUMBER(D66)),AND(C66&lt;&gt;"Приход",C66&lt;&gt;"Расход")),"Ошибка: поля или тип",IF(OR(B66&lt;36526,B66&gt;109574,B66&lt;&gt;INT(B66),D66&lt;0),"Ошибка: дата или сумма",IF(COUNTIFS($A$12:$A$511,A66)&lt;&gt;1,"Ошибка: повтор ID",IF(E66="",IF(OR(F66&lt;&gt;"",H66=""),"Ошибка: внеплановая статья/срок","OK"),IF(COUNTIFS(Планы!$A$12:$A$111,E66)&lt;&gt;1,"Ошибка: ID плана",IF(INDEX(Планы!$K$12:$K$111,MATCH(E66,Планы!$A$12:$A$111,0))&lt;&gt;"OK","Ошибка: исходный план",IF(OR(NOT(ISNUMBER(F66)),C66&lt;&gt;INDEX(Планы!$D$12:$D$111,MATCH(E66,Планы!$A$12:$A$111,0))),"Ошибка: срок/направление",IF(AND(F66&gt;=INDEX(Планы!$E$12:$E$111,MATCH(E66,Планы!$A$12:$A$111,0)),F66&lt;=INDEX(Планы!$L$12:$L$111,MATCH(E66,Планы!$A$12:$A$111,0)),IF(INDEX(Планы!$F$12:$F$111,MATCH(E66,Планы!$A$12:$A$111,0))="Разово",F66=INDEX(Планы!$E$12:$E$111,MATCH(E66,Планы!$A$12:$A$111,0)),IF(INDEX(Планы!$F$12:$F$111,MATCH(E66,Планы!$A$12:$A$111,0))="Еженедельно",MOD(F66-INDEX(Планы!$E$12:$E$111,MATCH(E66,Планы!$A$12:$A$111,0)),7)=0,F66=DATE(YEAR(F66),MONTH(F66),MIN(DAY(INDEX(Планы!$E$12:$E$111,MATCH(E66,Планы!$A$12:$A$111,0))),DAY(EOMONTH(F66,0))))))),"OK","Ошибка: нет повторения")))))))))</f>
        <v/>
      </c>
      <c r="J66" s="21" t="str">
        <f aca="false">IF(AND(I66="OK",E66&lt;&gt;""),INDEX(Планы!$G$12:$G$111,MATCH(E66,Планы!$A$12:$A$111,0)),"")</f>
        <v/>
      </c>
      <c r="K66" s="21" t="str">
        <f aca="false">IF(I66&lt;&gt;"OK","",IF(E66="",H66,INDEX(Планы!$C$12:$C$111,MATCH(E66,Планы!$A$12:$A$111,0))))</f>
        <v/>
      </c>
      <c r="L66" s="21" t="n">
        <f aca="false">IF(AND(I66="OK",E66&lt;&gt;"",O66=1),MIN(J66,N66),0)</f>
        <v>0</v>
      </c>
      <c r="M66" s="21" t="n">
        <f aca="false">IF(AND(I66="OK",E66&lt;&gt;"",O66=1),MAX(0,N66-J66),0)</f>
        <v>0</v>
      </c>
      <c r="N66" s="21" t="str">
        <f aca="false">IF(AND(I66="OK",E66&lt;&gt;""),SUMIFS($D$12:$D$511,$E$12:$E$511,E66,$F$12:$F$511,F66,$B$12:$B$511,"&lt;="&amp;Календарь!$L$5,$I$12:$I$511,"OK"),"")</f>
        <v/>
      </c>
      <c r="O66" s="19" t="n">
        <f aca="false">IF(AND(I66="OK",E66&lt;&gt;""),IF(COUNTIFS($E$12:E66,E66,$F$12:F66,F66,$I$12:I66,"OK")=1,1,0),0)</f>
        <v>0</v>
      </c>
    </row>
    <row r="67" customFormat="false" ht="22" hidden="false" customHeight="true" outlineLevel="0" collapsed="false">
      <c r="A67" s="6"/>
      <c r="B67" s="5"/>
      <c r="C67" s="6"/>
      <c r="D67" s="7"/>
      <c r="E67" s="6"/>
      <c r="F67" s="5"/>
      <c r="G67" s="6"/>
      <c r="H67" s="6"/>
      <c r="I67" s="19" t="str">
        <f aca="false">IF(COUNTA(A67:H67)=0,"",IF(OR(A67="",NOT(ISNUMBER(B67)),NOT(ISNUMBER(D67)),AND(C67&lt;&gt;"Приход",C67&lt;&gt;"Расход")),"Ошибка: поля или тип",IF(OR(B67&lt;36526,B67&gt;109574,B67&lt;&gt;INT(B67),D67&lt;0),"Ошибка: дата или сумма",IF(COUNTIFS($A$12:$A$511,A67)&lt;&gt;1,"Ошибка: повтор ID",IF(E67="",IF(OR(F67&lt;&gt;"",H67=""),"Ошибка: внеплановая статья/срок","OK"),IF(COUNTIFS(Планы!$A$12:$A$111,E67)&lt;&gt;1,"Ошибка: ID плана",IF(INDEX(Планы!$K$12:$K$111,MATCH(E67,Планы!$A$12:$A$111,0))&lt;&gt;"OK","Ошибка: исходный план",IF(OR(NOT(ISNUMBER(F67)),C67&lt;&gt;INDEX(Планы!$D$12:$D$111,MATCH(E67,Планы!$A$12:$A$111,0))),"Ошибка: срок/направление",IF(AND(F67&gt;=INDEX(Планы!$E$12:$E$111,MATCH(E67,Планы!$A$12:$A$111,0)),F67&lt;=INDEX(Планы!$L$12:$L$111,MATCH(E67,Планы!$A$12:$A$111,0)),IF(INDEX(Планы!$F$12:$F$111,MATCH(E67,Планы!$A$12:$A$111,0))="Разово",F67=INDEX(Планы!$E$12:$E$111,MATCH(E67,Планы!$A$12:$A$111,0)),IF(INDEX(Планы!$F$12:$F$111,MATCH(E67,Планы!$A$12:$A$111,0))="Еженедельно",MOD(F67-INDEX(Планы!$E$12:$E$111,MATCH(E67,Планы!$A$12:$A$111,0)),7)=0,F67=DATE(YEAR(F67),MONTH(F67),MIN(DAY(INDEX(Планы!$E$12:$E$111,MATCH(E67,Планы!$A$12:$A$111,0))),DAY(EOMONTH(F67,0))))))),"OK","Ошибка: нет повторения")))))))))</f>
        <v/>
      </c>
      <c r="J67" s="21" t="str">
        <f aca="false">IF(AND(I67="OK",E67&lt;&gt;""),INDEX(Планы!$G$12:$G$111,MATCH(E67,Планы!$A$12:$A$111,0)),"")</f>
        <v/>
      </c>
      <c r="K67" s="21" t="str">
        <f aca="false">IF(I67&lt;&gt;"OK","",IF(E67="",H67,INDEX(Планы!$C$12:$C$111,MATCH(E67,Планы!$A$12:$A$111,0))))</f>
        <v/>
      </c>
      <c r="L67" s="21" t="n">
        <f aca="false">IF(AND(I67="OK",E67&lt;&gt;"",O67=1),MIN(J67,N67),0)</f>
        <v>0</v>
      </c>
      <c r="M67" s="21" t="n">
        <f aca="false">IF(AND(I67="OK",E67&lt;&gt;"",O67=1),MAX(0,N67-J67),0)</f>
        <v>0</v>
      </c>
      <c r="N67" s="21" t="str">
        <f aca="false">IF(AND(I67="OK",E67&lt;&gt;""),SUMIFS($D$12:$D$511,$E$12:$E$511,E67,$F$12:$F$511,F67,$B$12:$B$511,"&lt;="&amp;Календарь!$L$5,$I$12:$I$511,"OK"),"")</f>
        <v/>
      </c>
      <c r="O67" s="19" t="n">
        <f aca="false">IF(AND(I67="OK",E67&lt;&gt;""),IF(COUNTIFS($E$12:E67,E67,$F$12:F67,F67,$I$12:I67,"OK")=1,1,0),0)</f>
        <v>0</v>
      </c>
    </row>
    <row r="68" customFormat="false" ht="22" hidden="false" customHeight="true" outlineLevel="0" collapsed="false">
      <c r="A68" s="6"/>
      <c r="B68" s="5"/>
      <c r="C68" s="6"/>
      <c r="D68" s="7"/>
      <c r="E68" s="6"/>
      <c r="F68" s="5"/>
      <c r="G68" s="6"/>
      <c r="H68" s="6"/>
      <c r="I68" s="19" t="str">
        <f aca="false">IF(COUNTA(A68:H68)=0,"",IF(OR(A68="",NOT(ISNUMBER(B68)),NOT(ISNUMBER(D68)),AND(C68&lt;&gt;"Приход",C68&lt;&gt;"Расход")),"Ошибка: поля или тип",IF(OR(B68&lt;36526,B68&gt;109574,B68&lt;&gt;INT(B68),D68&lt;0),"Ошибка: дата или сумма",IF(COUNTIFS($A$12:$A$511,A68)&lt;&gt;1,"Ошибка: повтор ID",IF(E68="",IF(OR(F68&lt;&gt;"",H68=""),"Ошибка: внеплановая статья/срок","OK"),IF(COUNTIFS(Планы!$A$12:$A$111,E68)&lt;&gt;1,"Ошибка: ID плана",IF(INDEX(Планы!$K$12:$K$111,MATCH(E68,Планы!$A$12:$A$111,0))&lt;&gt;"OK","Ошибка: исходный план",IF(OR(NOT(ISNUMBER(F68)),C68&lt;&gt;INDEX(Планы!$D$12:$D$111,MATCH(E68,Планы!$A$12:$A$111,0))),"Ошибка: срок/направление",IF(AND(F68&gt;=INDEX(Планы!$E$12:$E$111,MATCH(E68,Планы!$A$12:$A$111,0)),F68&lt;=INDEX(Планы!$L$12:$L$111,MATCH(E68,Планы!$A$12:$A$111,0)),IF(INDEX(Планы!$F$12:$F$111,MATCH(E68,Планы!$A$12:$A$111,0))="Разово",F68=INDEX(Планы!$E$12:$E$111,MATCH(E68,Планы!$A$12:$A$111,0)),IF(INDEX(Планы!$F$12:$F$111,MATCH(E68,Планы!$A$12:$A$111,0))="Еженедельно",MOD(F68-INDEX(Планы!$E$12:$E$111,MATCH(E68,Планы!$A$12:$A$111,0)),7)=0,F68=DATE(YEAR(F68),MONTH(F68),MIN(DAY(INDEX(Планы!$E$12:$E$111,MATCH(E68,Планы!$A$12:$A$111,0))),DAY(EOMONTH(F68,0))))))),"OK","Ошибка: нет повторения")))))))))</f>
        <v/>
      </c>
      <c r="J68" s="21" t="str">
        <f aca="false">IF(AND(I68="OK",E68&lt;&gt;""),INDEX(Планы!$G$12:$G$111,MATCH(E68,Планы!$A$12:$A$111,0)),"")</f>
        <v/>
      </c>
      <c r="K68" s="21" t="str">
        <f aca="false">IF(I68&lt;&gt;"OK","",IF(E68="",H68,INDEX(Планы!$C$12:$C$111,MATCH(E68,Планы!$A$12:$A$111,0))))</f>
        <v/>
      </c>
      <c r="L68" s="21" t="n">
        <f aca="false">IF(AND(I68="OK",E68&lt;&gt;"",O68=1),MIN(J68,N68),0)</f>
        <v>0</v>
      </c>
      <c r="M68" s="21" t="n">
        <f aca="false">IF(AND(I68="OK",E68&lt;&gt;"",O68=1),MAX(0,N68-J68),0)</f>
        <v>0</v>
      </c>
      <c r="N68" s="21" t="str">
        <f aca="false">IF(AND(I68="OK",E68&lt;&gt;""),SUMIFS($D$12:$D$511,$E$12:$E$511,E68,$F$12:$F$511,F68,$B$12:$B$511,"&lt;="&amp;Календарь!$L$5,$I$12:$I$511,"OK"),"")</f>
        <v/>
      </c>
      <c r="O68" s="19" t="n">
        <f aca="false">IF(AND(I68="OK",E68&lt;&gt;""),IF(COUNTIFS($E$12:E68,E68,$F$12:F68,F68,$I$12:I68,"OK")=1,1,0),0)</f>
        <v>0</v>
      </c>
    </row>
    <row r="69" customFormat="false" ht="22" hidden="false" customHeight="true" outlineLevel="0" collapsed="false">
      <c r="A69" s="6"/>
      <c r="B69" s="5"/>
      <c r="C69" s="6"/>
      <c r="D69" s="7"/>
      <c r="E69" s="6"/>
      <c r="F69" s="5"/>
      <c r="G69" s="6"/>
      <c r="H69" s="6"/>
      <c r="I69" s="19" t="str">
        <f aca="false">IF(COUNTA(A69:H69)=0,"",IF(OR(A69="",NOT(ISNUMBER(B69)),NOT(ISNUMBER(D69)),AND(C69&lt;&gt;"Приход",C69&lt;&gt;"Расход")),"Ошибка: поля или тип",IF(OR(B69&lt;36526,B69&gt;109574,B69&lt;&gt;INT(B69),D69&lt;0),"Ошибка: дата или сумма",IF(COUNTIFS($A$12:$A$511,A69)&lt;&gt;1,"Ошибка: повтор ID",IF(E69="",IF(OR(F69&lt;&gt;"",H69=""),"Ошибка: внеплановая статья/срок","OK"),IF(COUNTIFS(Планы!$A$12:$A$111,E69)&lt;&gt;1,"Ошибка: ID плана",IF(INDEX(Планы!$K$12:$K$111,MATCH(E69,Планы!$A$12:$A$111,0))&lt;&gt;"OK","Ошибка: исходный план",IF(OR(NOT(ISNUMBER(F69)),C69&lt;&gt;INDEX(Планы!$D$12:$D$111,MATCH(E69,Планы!$A$12:$A$111,0))),"Ошибка: срок/направление",IF(AND(F69&gt;=INDEX(Планы!$E$12:$E$111,MATCH(E69,Планы!$A$12:$A$111,0)),F69&lt;=INDEX(Планы!$L$12:$L$111,MATCH(E69,Планы!$A$12:$A$111,0)),IF(INDEX(Планы!$F$12:$F$111,MATCH(E69,Планы!$A$12:$A$111,0))="Разово",F69=INDEX(Планы!$E$12:$E$111,MATCH(E69,Планы!$A$12:$A$111,0)),IF(INDEX(Планы!$F$12:$F$111,MATCH(E69,Планы!$A$12:$A$111,0))="Еженедельно",MOD(F69-INDEX(Планы!$E$12:$E$111,MATCH(E69,Планы!$A$12:$A$111,0)),7)=0,F69=DATE(YEAR(F69),MONTH(F69),MIN(DAY(INDEX(Планы!$E$12:$E$111,MATCH(E69,Планы!$A$12:$A$111,0))),DAY(EOMONTH(F69,0))))))),"OK","Ошибка: нет повторения")))))))))</f>
        <v/>
      </c>
      <c r="J69" s="21" t="str">
        <f aca="false">IF(AND(I69="OK",E69&lt;&gt;""),INDEX(Планы!$G$12:$G$111,MATCH(E69,Планы!$A$12:$A$111,0)),"")</f>
        <v/>
      </c>
      <c r="K69" s="21" t="str">
        <f aca="false">IF(I69&lt;&gt;"OK","",IF(E69="",H69,INDEX(Планы!$C$12:$C$111,MATCH(E69,Планы!$A$12:$A$111,0))))</f>
        <v/>
      </c>
      <c r="L69" s="21" t="n">
        <f aca="false">IF(AND(I69="OK",E69&lt;&gt;"",O69=1),MIN(J69,N69),0)</f>
        <v>0</v>
      </c>
      <c r="M69" s="21" t="n">
        <f aca="false">IF(AND(I69="OK",E69&lt;&gt;"",O69=1),MAX(0,N69-J69),0)</f>
        <v>0</v>
      </c>
      <c r="N69" s="21" t="str">
        <f aca="false">IF(AND(I69="OK",E69&lt;&gt;""),SUMIFS($D$12:$D$511,$E$12:$E$511,E69,$F$12:$F$511,F69,$B$12:$B$511,"&lt;="&amp;Календарь!$L$5,$I$12:$I$511,"OK"),"")</f>
        <v/>
      </c>
      <c r="O69" s="19" t="n">
        <f aca="false">IF(AND(I69="OK",E69&lt;&gt;""),IF(COUNTIFS($E$12:E69,E69,$F$12:F69,F69,$I$12:I69,"OK")=1,1,0),0)</f>
        <v>0</v>
      </c>
    </row>
    <row r="70" customFormat="false" ht="22" hidden="false" customHeight="true" outlineLevel="0" collapsed="false">
      <c r="A70" s="6"/>
      <c r="B70" s="5"/>
      <c r="C70" s="6"/>
      <c r="D70" s="7"/>
      <c r="E70" s="6"/>
      <c r="F70" s="5"/>
      <c r="G70" s="6"/>
      <c r="H70" s="6"/>
      <c r="I70" s="19" t="str">
        <f aca="false">IF(COUNTA(A70:H70)=0,"",IF(OR(A70="",NOT(ISNUMBER(B70)),NOT(ISNUMBER(D70)),AND(C70&lt;&gt;"Приход",C70&lt;&gt;"Расход")),"Ошибка: поля или тип",IF(OR(B70&lt;36526,B70&gt;109574,B70&lt;&gt;INT(B70),D70&lt;0),"Ошибка: дата или сумма",IF(COUNTIFS($A$12:$A$511,A70)&lt;&gt;1,"Ошибка: повтор ID",IF(E70="",IF(OR(F70&lt;&gt;"",H70=""),"Ошибка: внеплановая статья/срок","OK"),IF(COUNTIFS(Планы!$A$12:$A$111,E70)&lt;&gt;1,"Ошибка: ID плана",IF(INDEX(Планы!$K$12:$K$111,MATCH(E70,Планы!$A$12:$A$111,0))&lt;&gt;"OK","Ошибка: исходный план",IF(OR(NOT(ISNUMBER(F70)),C70&lt;&gt;INDEX(Планы!$D$12:$D$111,MATCH(E70,Планы!$A$12:$A$111,0))),"Ошибка: срок/направление",IF(AND(F70&gt;=INDEX(Планы!$E$12:$E$111,MATCH(E70,Планы!$A$12:$A$111,0)),F70&lt;=INDEX(Планы!$L$12:$L$111,MATCH(E70,Планы!$A$12:$A$111,0)),IF(INDEX(Планы!$F$12:$F$111,MATCH(E70,Планы!$A$12:$A$111,0))="Разово",F70=INDEX(Планы!$E$12:$E$111,MATCH(E70,Планы!$A$12:$A$111,0)),IF(INDEX(Планы!$F$12:$F$111,MATCH(E70,Планы!$A$12:$A$111,0))="Еженедельно",MOD(F70-INDEX(Планы!$E$12:$E$111,MATCH(E70,Планы!$A$12:$A$111,0)),7)=0,F70=DATE(YEAR(F70),MONTH(F70),MIN(DAY(INDEX(Планы!$E$12:$E$111,MATCH(E70,Планы!$A$12:$A$111,0))),DAY(EOMONTH(F70,0))))))),"OK","Ошибка: нет повторения")))))))))</f>
        <v/>
      </c>
      <c r="J70" s="21" t="str">
        <f aca="false">IF(AND(I70="OK",E70&lt;&gt;""),INDEX(Планы!$G$12:$G$111,MATCH(E70,Планы!$A$12:$A$111,0)),"")</f>
        <v/>
      </c>
      <c r="K70" s="21" t="str">
        <f aca="false">IF(I70&lt;&gt;"OK","",IF(E70="",H70,INDEX(Планы!$C$12:$C$111,MATCH(E70,Планы!$A$12:$A$111,0))))</f>
        <v/>
      </c>
      <c r="L70" s="21" t="n">
        <f aca="false">IF(AND(I70="OK",E70&lt;&gt;"",O70=1),MIN(J70,N70),0)</f>
        <v>0</v>
      </c>
      <c r="M70" s="21" t="n">
        <f aca="false">IF(AND(I70="OK",E70&lt;&gt;"",O70=1),MAX(0,N70-J70),0)</f>
        <v>0</v>
      </c>
      <c r="N70" s="21" t="str">
        <f aca="false">IF(AND(I70="OK",E70&lt;&gt;""),SUMIFS($D$12:$D$511,$E$12:$E$511,E70,$F$12:$F$511,F70,$B$12:$B$511,"&lt;="&amp;Календарь!$L$5,$I$12:$I$511,"OK"),"")</f>
        <v/>
      </c>
      <c r="O70" s="19" t="n">
        <f aca="false">IF(AND(I70="OK",E70&lt;&gt;""),IF(COUNTIFS($E$12:E70,E70,$F$12:F70,F70,$I$12:I70,"OK")=1,1,0),0)</f>
        <v>0</v>
      </c>
    </row>
    <row r="71" customFormat="false" ht="22" hidden="false" customHeight="true" outlineLevel="0" collapsed="false">
      <c r="A71" s="6"/>
      <c r="B71" s="5"/>
      <c r="C71" s="6"/>
      <c r="D71" s="7"/>
      <c r="E71" s="6"/>
      <c r="F71" s="5"/>
      <c r="G71" s="6"/>
      <c r="H71" s="6"/>
      <c r="I71" s="19" t="str">
        <f aca="false">IF(COUNTA(A71:H71)=0,"",IF(OR(A71="",NOT(ISNUMBER(B71)),NOT(ISNUMBER(D71)),AND(C71&lt;&gt;"Приход",C71&lt;&gt;"Расход")),"Ошибка: поля или тип",IF(OR(B71&lt;36526,B71&gt;109574,B71&lt;&gt;INT(B71),D71&lt;0),"Ошибка: дата или сумма",IF(COUNTIFS($A$12:$A$511,A71)&lt;&gt;1,"Ошибка: повтор ID",IF(E71="",IF(OR(F71&lt;&gt;"",H71=""),"Ошибка: внеплановая статья/срок","OK"),IF(COUNTIFS(Планы!$A$12:$A$111,E71)&lt;&gt;1,"Ошибка: ID плана",IF(INDEX(Планы!$K$12:$K$111,MATCH(E71,Планы!$A$12:$A$111,0))&lt;&gt;"OK","Ошибка: исходный план",IF(OR(NOT(ISNUMBER(F71)),C71&lt;&gt;INDEX(Планы!$D$12:$D$111,MATCH(E71,Планы!$A$12:$A$111,0))),"Ошибка: срок/направление",IF(AND(F71&gt;=INDEX(Планы!$E$12:$E$111,MATCH(E71,Планы!$A$12:$A$111,0)),F71&lt;=INDEX(Планы!$L$12:$L$111,MATCH(E71,Планы!$A$12:$A$111,0)),IF(INDEX(Планы!$F$12:$F$111,MATCH(E71,Планы!$A$12:$A$111,0))="Разово",F71=INDEX(Планы!$E$12:$E$111,MATCH(E71,Планы!$A$12:$A$111,0)),IF(INDEX(Планы!$F$12:$F$111,MATCH(E71,Планы!$A$12:$A$111,0))="Еженедельно",MOD(F71-INDEX(Планы!$E$12:$E$111,MATCH(E71,Планы!$A$12:$A$111,0)),7)=0,F71=DATE(YEAR(F71),MONTH(F71),MIN(DAY(INDEX(Планы!$E$12:$E$111,MATCH(E71,Планы!$A$12:$A$111,0))),DAY(EOMONTH(F71,0))))))),"OK","Ошибка: нет повторения")))))))))</f>
        <v/>
      </c>
      <c r="J71" s="21" t="str">
        <f aca="false">IF(AND(I71="OK",E71&lt;&gt;""),INDEX(Планы!$G$12:$G$111,MATCH(E71,Планы!$A$12:$A$111,0)),"")</f>
        <v/>
      </c>
      <c r="K71" s="21" t="str">
        <f aca="false">IF(I71&lt;&gt;"OK","",IF(E71="",H71,INDEX(Планы!$C$12:$C$111,MATCH(E71,Планы!$A$12:$A$111,0))))</f>
        <v/>
      </c>
      <c r="L71" s="21" t="n">
        <f aca="false">IF(AND(I71="OK",E71&lt;&gt;"",O71=1),MIN(J71,N71),0)</f>
        <v>0</v>
      </c>
      <c r="M71" s="21" t="n">
        <f aca="false">IF(AND(I71="OK",E71&lt;&gt;"",O71=1),MAX(0,N71-J71),0)</f>
        <v>0</v>
      </c>
      <c r="N71" s="21" t="str">
        <f aca="false">IF(AND(I71="OK",E71&lt;&gt;""),SUMIFS($D$12:$D$511,$E$12:$E$511,E71,$F$12:$F$511,F71,$B$12:$B$511,"&lt;="&amp;Календарь!$L$5,$I$12:$I$511,"OK"),"")</f>
        <v/>
      </c>
      <c r="O71" s="19" t="n">
        <f aca="false">IF(AND(I71="OK",E71&lt;&gt;""),IF(COUNTIFS($E$12:E71,E71,$F$12:F71,F71,$I$12:I71,"OK")=1,1,0),0)</f>
        <v>0</v>
      </c>
    </row>
    <row r="72" customFormat="false" ht="22" hidden="false" customHeight="true" outlineLevel="0" collapsed="false">
      <c r="A72" s="6"/>
      <c r="B72" s="5"/>
      <c r="C72" s="6"/>
      <c r="D72" s="7"/>
      <c r="E72" s="6"/>
      <c r="F72" s="5"/>
      <c r="G72" s="6"/>
      <c r="H72" s="6"/>
      <c r="I72" s="19" t="str">
        <f aca="false">IF(COUNTA(A72:H72)=0,"",IF(OR(A72="",NOT(ISNUMBER(B72)),NOT(ISNUMBER(D72)),AND(C72&lt;&gt;"Приход",C72&lt;&gt;"Расход")),"Ошибка: поля или тип",IF(OR(B72&lt;36526,B72&gt;109574,B72&lt;&gt;INT(B72),D72&lt;0),"Ошибка: дата или сумма",IF(COUNTIFS($A$12:$A$511,A72)&lt;&gt;1,"Ошибка: повтор ID",IF(E72="",IF(OR(F72&lt;&gt;"",H72=""),"Ошибка: внеплановая статья/срок","OK"),IF(COUNTIFS(Планы!$A$12:$A$111,E72)&lt;&gt;1,"Ошибка: ID плана",IF(INDEX(Планы!$K$12:$K$111,MATCH(E72,Планы!$A$12:$A$111,0))&lt;&gt;"OK","Ошибка: исходный план",IF(OR(NOT(ISNUMBER(F72)),C72&lt;&gt;INDEX(Планы!$D$12:$D$111,MATCH(E72,Планы!$A$12:$A$111,0))),"Ошибка: срок/направление",IF(AND(F72&gt;=INDEX(Планы!$E$12:$E$111,MATCH(E72,Планы!$A$12:$A$111,0)),F72&lt;=INDEX(Планы!$L$12:$L$111,MATCH(E72,Планы!$A$12:$A$111,0)),IF(INDEX(Планы!$F$12:$F$111,MATCH(E72,Планы!$A$12:$A$111,0))="Разово",F72=INDEX(Планы!$E$12:$E$111,MATCH(E72,Планы!$A$12:$A$111,0)),IF(INDEX(Планы!$F$12:$F$111,MATCH(E72,Планы!$A$12:$A$111,0))="Еженедельно",MOD(F72-INDEX(Планы!$E$12:$E$111,MATCH(E72,Планы!$A$12:$A$111,0)),7)=0,F72=DATE(YEAR(F72),MONTH(F72),MIN(DAY(INDEX(Планы!$E$12:$E$111,MATCH(E72,Планы!$A$12:$A$111,0))),DAY(EOMONTH(F72,0))))))),"OK","Ошибка: нет повторения")))))))))</f>
        <v/>
      </c>
      <c r="J72" s="21" t="str">
        <f aca="false">IF(AND(I72="OK",E72&lt;&gt;""),INDEX(Планы!$G$12:$G$111,MATCH(E72,Планы!$A$12:$A$111,0)),"")</f>
        <v/>
      </c>
      <c r="K72" s="21" t="str">
        <f aca="false">IF(I72&lt;&gt;"OK","",IF(E72="",H72,INDEX(Планы!$C$12:$C$111,MATCH(E72,Планы!$A$12:$A$111,0))))</f>
        <v/>
      </c>
      <c r="L72" s="21" t="n">
        <f aca="false">IF(AND(I72="OK",E72&lt;&gt;"",O72=1),MIN(J72,N72),0)</f>
        <v>0</v>
      </c>
      <c r="M72" s="21" t="n">
        <f aca="false">IF(AND(I72="OK",E72&lt;&gt;"",O72=1),MAX(0,N72-J72),0)</f>
        <v>0</v>
      </c>
      <c r="N72" s="21" t="str">
        <f aca="false">IF(AND(I72="OK",E72&lt;&gt;""),SUMIFS($D$12:$D$511,$E$12:$E$511,E72,$F$12:$F$511,F72,$B$12:$B$511,"&lt;="&amp;Календарь!$L$5,$I$12:$I$511,"OK"),"")</f>
        <v/>
      </c>
      <c r="O72" s="19" t="n">
        <f aca="false">IF(AND(I72="OK",E72&lt;&gt;""),IF(COUNTIFS($E$12:E72,E72,$F$12:F72,F72,$I$12:I72,"OK")=1,1,0),0)</f>
        <v>0</v>
      </c>
    </row>
    <row r="73" customFormat="false" ht="22" hidden="false" customHeight="true" outlineLevel="0" collapsed="false">
      <c r="A73" s="6"/>
      <c r="B73" s="5"/>
      <c r="C73" s="6"/>
      <c r="D73" s="7"/>
      <c r="E73" s="6"/>
      <c r="F73" s="5"/>
      <c r="G73" s="6"/>
      <c r="H73" s="6"/>
      <c r="I73" s="19" t="str">
        <f aca="false">IF(COUNTA(A73:H73)=0,"",IF(OR(A73="",NOT(ISNUMBER(B73)),NOT(ISNUMBER(D73)),AND(C73&lt;&gt;"Приход",C73&lt;&gt;"Расход")),"Ошибка: поля или тип",IF(OR(B73&lt;36526,B73&gt;109574,B73&lt;&gt;INT(B73),D73&lt;0),"Ошибка: дата или сумма",IF(COUNTIFS($A$12:$A$511,A73)&lt;&gt;1,"Ошибка: повтор ID",IF(E73="",IF(OR(F73&lt;&gt;"",H73=""),"Ошибка: внеплановая статья/срок","OK"),IF(COUNTIFS(Планы!$A$12:$A$111,E73)&lt;&gt;1,"Ошибка: ID плана",IF(INDEX(Планы!$K$12:$K$111,MATCH(E73,Планы!$A$12:$A$111,0))&lt;&gt;"OK","Ошибка: исходный план",IF(OR(NOT(ISNUMBER(F73)),C73&lt;&gt;INDEX(Планы!$D$12:$D$111,MATCH(E73,Планы!$A$12:$A$111,0))),"Ошибка: срок/направление",IF(AND(F73&gt;=INDEX(Планы!$E$12:$E$111,MATCH(E73,Планы!$A$12:$A$111,0)),F73&lt;=INDEX(Планы!$L$12:$L$111,MATCH(E73,Планы!$A$12:$A$111,0)),IF(INDEX(Планы!$F$12:$F$111,MATCH(E73,Планы!$A$12:$A$111,0))="Разово",F73=INDEX(Планы!$E$12:$E$111,MATCH(E73,Планы!$A$12:$A$111,0)),IF(INDEX(Планы!$F$12:$F$111,MATCH(E73,Планы!$A$12:$A$111,0))="Еженедельно",MOD(F73-INDEX(Планы!$E$12:$E$111,MATCH(E73,Планы!$A$12:$A$111,0)),7)=0,F73=DATE(YEAR(F73),MONTH(F73),MIN(DAY(INDEX(Планы!$E$12:$E$111,MATCH(E73,Планы!$A$12:$A$111,0))),DAY(EOMONTH(F73,0))))))),"OK","Ошибка: нет повторения")))))))))</f>
        <v/>
      </c>
      <c r="J73" s="21" t="str">
        <f aca="false">IF(AND(I73="OK",E73&lt;&gt;""),INDEX(Планы!$G$12:$G$111,MATCH(E73,Планы!$A$12:$A$111,0)),"")</f>
        <v/>
      </c>
      <c r="K73" s="21" t="str">
        <f aca="false">IF(I73&lt;&gt;"OK","",IF(E73="",H73,INDEX(Планы!$C$12:$C$111,MATCH(E73,Планы!$A$12:$A$111,0))))</f>
        <v/>
      </c>
      <c r="L73" s="21" t="n">
        <f aca="false">IF(AND(I73="OK",E73&lt;&gt;"",O73=1),MIN(J73,N73),0)</f>
        <v>0</v>
      </c>
      <c r="M73" s="21" t="n">
        <f aca="false">IF(AND(I73="OK",E73&lt;&gt;"",O73=1),MAX(0,N73-J73),0)</f>
        <v>0</v>
      </c>
      <c r="N73" s="21" t="str">
        <f aca="false">IF(AND(I73="OK",E73&lt;&gt;""),SUMIFS($D$12:$D$511,$E$12:$E$511,E73,$F$12:$F$511,F73,$B$12:$B$511,"&lt;="&amp;Календарь!$L$5,$I$12:$I$511,"OK"),"")</f>
        <v/>
      </c>
      <c r="O73" s="19" t="n">
        <f aca="false">IF(AND(I73="OK",E73&lt;&gt;""),IF(COUNTIFS($E$12:E73,E73,$F$12:F73,F73,$I$12:I73,"OK")=1,1,0),0)</f>
        <v>0</v>
      </c>
    </row>
    <row r="74" customFormat="false" ht="22" hidden="false" customHeight="true" outlineLevel="0" collapsed="false">
      <c r="A74" s="6"/>
      <c r="B74" s="5"/>
      <c r="C74" s="6"/>
      <c r="D74" s="7"/>
      <c r="E74" s="6"/>
      <c r="F74" s="5"/>
      <c r="G74" s="6"/>
      <c r="H74" s="6"/>
      <c r="I74" s="19" t="str">
        <f aca="false">IF(COUNTA(A74:H74)=0,"",IF(OR(A74="",NOT(ISNUMBER(B74)),NOT(ISNUMBER(D74)),AND(C74&lt;&gt;"Приход",C74&lt;&gt;"Расход")),"Ошибка: поля или тип",IF(OR(B74&lt;36526,B74&gt;109574,B74&lt;&gt;INT(B74),D74&lt;0),"Ошибка: дата или сумма",IF(COUNTIFS($A$12:$A$511,A74)&lt;&gt;1,"Ошибка: повтор ID",IF(E74="",IF(OR(F74&lt;&gt;"",H74=""),"Ошибка: внеплановая статья/срок","OK"),IF(COUNTIFS(Планы!$A$12:$A$111,E74)&lt;&gt;1,"Ошибка: ID плана",IF(INDEX(Планы!$K$12:$K$111,MATCH(E74,Планы!$A$12:$A$111,0))&lt;&gt;"OK","Ошибка: исходный план",IF(OR(NOT(ISNUMBER(F74)),C74&lt;&gt;INDEX(Планы!$D$12:$D$111,MATCH(E74,Планы!$A$12:$A$111,0))),"Ошибка: срок/направление",IF(AND(F74&gt;=INDEX(Планы!$E$12:$E$111,MATCH(E74,Планы!$A$12:$A$111,0)),F74&lt;=INDEX(Планы!$L$12:$L$111,MATCH(E74,Планы!$A$12:$A$111,0)),IF(INDEX(Планы!$F$12:$F$111,MATCH(E74,Планы!$A$12:$A$111,0))="Разово",F74=INDEX(Планы!$E$12:$E$111,MATCH(E74,Планы!$A$12:$A$111,0)),IF(INDEX(Планы!$F$12:$F$111,MATCH(E74,Планы!$A$12:$A$111,0))="Еженедельно",MOD(F74-INDEX(Планы!$E$12:$E$111,MATCH(E74,Планы!$A$12:$A$111,0)),7)=0,F74=DATE(YEAR(F74),MONTH(F74),MIN(DAY(INDEX(Планы!$E$12:$E$111,MATCH(E74,Планы!$A$12:$A$111,0))),DAY(EOMONTH(F74,0))))))),"OK","Ошибка: нет повторения")))))))))</f>
        <v/>
      </c>
      <c r="J74" s="21" t="str">
        <f aca="false">IF(AND(I74="OK",E74&lt;&gt;""),INDEX(Планы!$G$12:$G$111,MATCH(E74,Планы!$A$12:$A$111,0)),"")</f>
        <v/>
      </c>
      <c r="K74" s="21" t="str">
        <f aca="false">IF(I74&lt;&gt;"OK","",IF(E74="",H74,INDEX(Планы!$C$12:$C$111,MATCH(E74,Планы!$A$12:$A$111,0))))</f>
        <v/>
      </c>
      <c r="L74" s="21" t="n">
        <f aca="false">IF(AND(I74="OK",E74&lt;&gt;"",O74=1),MIN(J74,N74),0)</f>
        <v>0</v>
      </c>
      <c r="M74" s="21" t="n">
        <f aca="false">IF(AND(I74="OK",E74&lt;&gt;"",O74=1),MAX(0,N74-J74),0)</f>
        <v>0</v>
      </c>
      <c r="N74" s="21" t="str">
        <f aca="false">IF(AND(I74="OK",E74&lt;&gt;""),SUMIFS($D$12:$D$511,$E$12:$E$511,E74,$F$12:$F$511,F74,$B$12:$B$511,"&lt;="&amp;Календарь!$L$5,$I$12:$I$511,"OK"),"")</f>
        <v/>
      </c>
      <c r="O74" s="19" t="n">
        <f aca="false">IF(AND(I74="OK",E74&lt;&gt;""),IF(COUNTIFS($E$12:E74,E74,$F$12:F74,F74,$I$12:I74,"OK")=1,1,0),0)</f>
        <v>0</v>
      </c>
    </row>
    <row r="75" customFormat="false" ht="22" hidden="false" customHeight="true" outlineLevel="0" collapsed="false">
      <c r="A75" s="6"/>
      <c r="B75" s="5"/>
      <c r="C75" s="6"/>
      <c r="D75" s="7"/>
      <c r="E75" s="6"/>
      <c r="F75" s="5"/>
      <c r="G75" s="6"/>
      <c r="H75" s="6"/>
      <c r="I75" s="19" t="str">
        <f aca="false">IF(COUNTA(A75:H75)=0,"",IF(OR(A75="",NOT(ISNUMBER(B75)),NOT(ISNUMBER(D75)),AND(C75&lt;&gt;"Приход",C75&lt;&gt;"Расход")),"Ошибка: поля или тип",IF(OR(B75&lt;36526,B75&gt;109574,B75&lt;&gt;INT(B75),D75&lt;0),"Ошибка: дата или сумма",IF(COUNTIFS($A$12:$A$511,A75)&lt;&gt;1,"Ошибка: повтор ID",IF(E75="",IF(OR(F75&lt;&gt;"",H75=""),"Ошибка: внеплановая статья/срок","OK"),IF(COUNTIFS(Планы!$A$12:$A$111,E75)&lt;&gt;1,"Ошибка: ID плана",IF(INDEX(Планы!$K$12:$K$111,MATCH(E75,Планы!$A$12:$A$111,0))&lt;&gt;"OK","Ошибка: исходный план",IF(OR(NOT(ISNUMBER(F75)),C75&lt;&gt;INDEX(Планы!$D$12:$D$111,MATCH(E75,Планы!$A$12:$A$111,0))),"Ошибка: срок/направление",IF(AND(F75&gt;=INDEX(Планы!$E$12:$E$111,MATCH(E75,Планы!$A$12:$A$111,0)),F75&lt;=INDEX(Планы!$L$12:$L$111,MATCH(E75,Планы!$A$12:$A$111,0)),IF(INDEX(Планы!$F$12:$F$111,MATCH(E75,Планы!$A$12:$A$111,0))="Разово",F75=INDEX(Планы!$E$12:$E$111,MATCH(E75,Планы!$A$12:$A$111,0)),IF(INDEX(Планы!$F$12:$F$111,MATCH(E75,Планы!$A$12:$A$111,0))="Еженедельно",MOD(F75-INDEX(Планы!$E$12:$E$111,MATCH(E75,Планы!$A$12:$A$111,0)),7)=0,F75=DATE(YEAR(F75),MONTH(F75),MIN(DAY(INDEX(Планы!$E$12:$E$111,MATCH(E75,Планы!$A$12:$A$111,0))),DAY(EOMONTH(F75,0))))))),"OK","Ошибка: нет повторения")))))))))</f>
        <v/>
      </c>
      <c r="J75" s="21" t="str">
        <f aca="false">IF(AND(I75="OK",E75&lt;&gt;""),INDEX(Планы!$G$12:$G$111,MATCH(E75,Планы!$A$12:$A$111,0)),"")</f>
        <v/>
      </c>
      <c r="K75" s="21" t="str">
        <f aca="false">IF(I75&lt;&gt;"OK","",IF(E75="",H75,INDEX(Планы!$C$12:$C$111,MATCH(E75,Планы!$A$12:$A$111,0))))</f>
        <v/>
      </c>
      <c r="L75" s="21" t="n">
        <f aca="false">IF(AND(I75="OK",E75&lt;&gt;"",O75=1),MIN(J75,N75),0)</f>
        <v>0</v>
      </c>
      <c r="M75" s="21" t="n">
        <f aca="false">IF(AND(I75="OK",E75&lt;&gt;"",O75=1),MAX(0,N75-J75),0)</f>
        <v>0</v>
      </c>
      <c r="N75" s="21" t="str">
        <f aca="false">IF(AND(I75="OK",E75&lt;&gt;""),SUMIFS($D$12:$D$511,$E$12:$E$511,E75,$F$12:$F$511,F75,$B$12:$B$511,"&lt;="&amp;Календарь!$L$5,$I$12:$I$511,"OK"),"")</f>
        <v/>
      </c>
      <c r="O75" s="19" t="n">
        <f aca="false">IF(AND(I75="OK",E75&lt;&gt;""),IF(COUNTIFS($E$12:E75,E75,$F$12:F75,F75,$I$12:I75,"OK")=1,1,0),0)</f>
        <v>0</v>
      </c>
    </row>
    <row r="76" customFormat="false" ht="22" hidden="false" customHeight="true" outlineLevel="0" collapsed="false">
      <c r="A76" s="6"/>
      <c r="B76" s="5"/>
      <c r="C76" s="6"/>
      <c r="D76" s="7"/>
      <c r="E76" s="6"/>
      <c r="F76" s="5"/>
      <c r="G76" s="6"/>
      <c r="H76" s="6"/>
      <c r="I76" s="19" t="str">
        <f aca="false">IF(COUNTA(A76:H76)=0,"",IF(OR(A76="",NOT(ISNUMBER(B76)),NOT(ISNUMBER(D76)),AND(C76&lt;&gt;"Приход",C76&lt;&gt;"Расход")),"Ошибка: поля или тип",IF(OR(B76&lt;36526,B76&gt;109574,B76&lt;&gt;INT(B76),D76&lt;0),"Ошибка: дата или сумма",IF(COUNTIFS($A$12:$A$511,A76)&lt;&gt;1,"Ошибка: повтор ID",IF(E76="",IF(OR(F76&lt;&gt;"",H76=""),"Ошибка: внеплановая статья/срок","OK"),IF(COUNTIFS(Планы!$A$12:$A$111,E76)&lt;&gt;1,"Ошибка: ID плана",IF(INDEX(Планы!$K$12:$K$111,MATCH(E76,Планы!$A$12:$A$111,0))&lt;&gt;"OK","Ошибка: исходный план",IF(OR(NOT(ISNUMBER(F76)),C76&lt;&gt;INDEX(Планы!$D$12:$D$111,MATCH(E76,Планы!$A$12:$A$111,0))),"Ошибка: срок/направление",IF(AND(F76&gt;=INDEX(Планы!$E$12:$E$111,MATCH(E76,Планы!$A$12:$A$111,0)),F76&lt;=INDEX(Планы!$L$12:$L$111,MATCH(E76,Планы!$A$12:$A$111,0)),IF(INDEX(Планы!$F$12:$F$111,MATCH(E76,Планы!$A$12:$A$111,0))="Разово",F76=INDEX(Планы!$E$12:$E$111,MATCH(E76,Планы!$A$12:$A$111,0)),IF(INDEX(Планы!$F$12:$F$111,MATCH(E76,Планы!$A$12:$A$111,0))="Еженедельно",MOD(F76-INDEX(Планы!$E$12:$E$111,MATCH(E76,Планы!$A$12:$A$111,0)),7)=0,F76=DATE(YEAR(F76),MONTH(F76),MIN(DAY(INDEX(Планы!$E$12:$E$111,MATCH(E76,Планы!$A$12:$A$111,0))),DAY(EOMONTH(F76,0))))))),"OK","Ошибка: нет повторения")))))))))</f>
        <v/>
      </c>
      <c r="J76" s="21" t="str">
        <f aca="false">IF(AND(I76="OK",E76&lt;&gt;""),INDEX(Планы!$G$12:$G$111,MATCH(E76,Планы!$A$12:$A$111,0)),"")</f>
        <v/>
      </c>
      <c r="K76" s="21" t="str">
        <f aca="false">IF(I76&lt;&gt;"OK","",IF(E76="",H76,INDEX(Планы!$C$12:$C$111,MATCH(E76,Планы!$A$12:$A$111,0))))</f>
        <v/>
      </c>
      <c r="L76" s="21" t="n">
        <f aca="false">IF(AND(I76="OK",E76&lt;&gt;"",O76=1),MIN(J76,N76),0)</f>
        <v>0</v>
      </c>
      <c r="M76" s="21" t="n">
        <f aca="false">IF(AND(I76="OK",E76&lt;&gt;"",O76=1),MAX(0,N76-J76),0)</f>
        <v>0</v>
      </c>
      <c r="N76" s="21" t="str">
        <f aca="false">IF(AND(I76="OK",E76&lt;&gt;""),SUMIFS($D$12:$D$511,$E$12:$E$511,E76,$F$12:$F$511,F76,$B$12:$B$511,"&lt;="&amp;Календарь!$L$5,$I$12:$I$511,"OK"),"")</f>
        <v/>
      </c>
      <c r="O76" s="19" t="n">
        <f aca="false">IF(AND(I76="OK",E76&lt;&gt;""),IF(COUNTIFS($E$12:E76,E76,$F$12:F76,F76,$I$12:I76,"OK")=1,1,0),0)</f>
        <v>0</v>
      </c>
    </row>
    <row r="77" customFormat="false" ht="22" hidden="false" customHeight="true" outlineLevel="0" collapsed="false">
      <c r="A77" s="6"/>
      <c r="B77" s="5"/>
      <c r="C77" s="6"/>
      <c r="D77" s="7"/>
      <c r="E77" s="6"/>
      <c r="F77" s="5"/>
      <c r="G77" s="6"/>
      <c r="H77" s="6"/>
      <c r="I77" s="19" t="str">
        <f aca="false">IF(COUNTA(A77:H77)=0,"",IF(OR(A77="",NOT(ISNUMBER(B77)),NOT(ISNUMBER(D77)),AND(C77&lt;&gt;"Приход",C77&lt;&gt;"Расход")),"Ошибка: поля или тип",IF(OR(B77&lt;36526,B77&gt;109574,B77&lt;&gt;INT(B77),D77&lt;0),"Ошибка: дата или сумма",IF(COUNTIFS($A$12:$A$511,A77)&lt;&gt;1,"Ошибка: повтор ID",IF(E77="",IF(OR(F77&lt;&gt;"",H77=""),"Ошибка: внеплановая статья/срок","OK"),IF(COUNTIFS(Планы!$A$12:$A$111,E77)&lt;&gt;1,"Ошибка: ID плана",IF(INDEX(Планы!$K$12:$K$111,MATCH(E77,Планы!$A$12:$A$111,0))&lt;&gt;"OK","Ошибка: исходный план",IF(OR(NOT(ISNUMBER(F77)),C77&lt;&gt;INDEX(Планы!$D$12:$D$111,MATCH(E77,Планы!$A$12:$A$111,0))),"Ошибка: срок/направление",IF(AND(F77&gt;=INDEX(Планы!$E$12:$E$111,MATCH(E77,Планы!$A$12:$A$111,0)),F77&lt;=INDEX(Планы!$L$12:$L$111,MATCH(E77,Планы!$A$12:$A$111,0)),IF(INDEX(Планы!$F$12:$F$111,MATCH(E77,Планы!$A$12:$A$111,0))="Разово",F77=INDEX(Планы!$E$12:$E$111,MATCH(E77,Планы!$A$12:$A$111,0)),IF(INDEX(Планы!$F$12:$F$111,MATCH(E77,Планы!$A$12:$A$111,0))="Еженедельно",MOD(F77-INDEX(Планы!$E$12:$E$111,MATCH(E77,Планы!$A$12:$A$111,0)),7)=0,F77=DATE(YEAR(F77),MONTH(F77),MIN(DAY(INDEX(Планы!$E$12:$E$111,MATCH(E77,Планы!$A$12:$A$111,0))),DAY(EOMONTH(F77,0))))))),"OK","Ошибка: нет повторения")))))))))</f>
        <v/>
      </c>
      <c r="J77" s="21" t="str">
        <f aca="false">IF(AND(I77="OK",E77&lt;&gt;""),INDEX(Планы!$G$12:$G$111,MATCH(E77,Планы!$A$12:$A$111,0)),"")</f>
        <v/>
      </c>
      <c r="K77" s="21" t="str">
        <f aca="false">IF(I77&lt;&gt;"OK","",IF(E77="",H77,INDEX(Планы!$C$12:$C$111,MATCH(E77,Планы!$A$12:$A$111,0))))</f>
        <v/>
      </c>
      <c r="L77" s="21" t="n">
        <f aca="false">IF(AND(I77="OK",E77&lt;&gt;"",O77=1),MIN(J77,N77),0)</f>
        <v>0</v>
      </c>
      <c r="M77" s="21" t="n">
        <f aca="false">IF(AND(I77="OK",E77&lt;&gt;"",O77=1),MAX(0,N77-J77),0)</f>
        <v>0</v>
      </c>
      <c r="N77" s="21" t="str">
        <f aca="false">IF(AND(I77="OK",E77&lt;&gt;""),SUMIFS($D$12:$D$511,$E$12:$E$511,E77,$F$12:$F$511,F77,$B$12:$B$511,"&lt;="&amp;Календарь!$L$5,$I$12:$I$511,"OK"),"")</f>
        <v/>
      </c>
      <c r="O77" s="19" t="n">
        <f aca="false">IF(AND(I77="OK",E77&lt;&gt;""),IF(COUNTIFS($E$12:E77,E77,$F$12:F77,F77,$I$12:I77,"OK")=1,1,0),0)</f>
        <v>0</v>
      </c>
    </row>
    <row r="78" customFormat="false" ht="22" hidden="false" customHeight="true" outlineLevel="0" collapsed="false">
      <c r="A78" s="6"/>
      <c r="B78" s="5"/>
      <c r="C78" s="6"/>
      <c r="D78" s="7"/>
      <c r="E78" s="6"/>
      <c r="F78" s="5"/>
      <c r="G78" s="6"/>
      <c r="H78" s="6"/>
      <c r="I78" s="19" t="str">
        <f aca="false">IF(COUNTA(A78:H78)=0,"",IF(OR(A78="",NOT(ISNUMBER(B78)),NOT(ISNUMBER(D78)),AND(C78&lt;&gt;"Приход",C78&lt;&gt;"Расход")),"Ошибка: поля или тип",IF(OR(B78&lt;36526,B78&gt;109574,B78&lt;&gt;INT(B78),D78&lt;0),"Ошибка: дата или сумма",IF(COUNTIFS($A$12:$A$511,A78)&lt;&gt;1,"Ошибка: повтор ID",IF(E78="",IF(OR(F78&lt;&gt;"",H78=""),"Ошибка: внеплановая статья/срок","OK"),IF(COUNTIFS(Планы!$A$12:$A$111,E78)&lt;&gt;1,"Ошибка: ID плана",IF(INDEX(Планы!$K$12:$K$111,MATCH(E78,Планы!$A$12:$A$111,0))&lt;&gt;"OK","Ошибка: исходный план",IF(OR(NOT(ISNUMBER(F78)),C78&lt;&gt;INDEX(Планы!$D$12:$D$111,MATCH(E78,Планы!$A$12:$A$111,0))),"Ошибка: срок/направление",IF(AND(F78&gt;=INDEX(Планы!$E$12:$E$111,MATCH(E78,Планы!$A$12:$A$111,0)),F78&lt;=INDEX(Планы!$L$12:$L$111,MATCH(E78,Планы!$A$12:$A$111,0)),IF(INDEX(Планы!$F$12:$F$111,MATCH(E78,Планы!$A$12:$A$111,0))="Разово",F78=INDEX(Планы!$E$12:$E$111,MATCH(E78,Планы!$A$12:$A$111,0)),IF(INDEX(Планы!$F$12:$F$111,MATCH(E78,Планы!$A$12:$A$111,0))="Еженедельно",MOD(F78-INDEX(Планы!$E$12:$E$111,MATCH(E78,Планы!$A$12:$A$111,0)),7)=0,F78=DATE(YEAR(F78),MONTH(F78),MIN(DAY(INDEX(Планы!$E$12:$E$111,MATCH(E78,Планы!$A$12:$A$111,0))),DAY(EOMONTH(F78,0))))))),"OK","Ошибка: нет повторения")))))))))</f>
        <v/>
      </c>
      <c r="J78" s="21" t="str">
        <f aca="false">IF(AND(I78="OK",E78&lt;&gt;""),INDEX(Планы!$G$12:$G$111,MATCH(E78,Планы!$A$12:$A$111,0)),"")</f>
        <v/>
      </c>
      <c r="K78" s="21" t="str">
        <f aca="false">IF(I78&lt;&gt;"OK","",IF(E78="",H78,INDEX(Планы!$C$12:$C$111,MATCH(E78,Планы!$A$12:$A$111,0))))</f>
        <v/>
      </c>
      <c r="L78" s="21" t="n">
        <f aca="false">IF(AND(I78="OK",E78&lt;&gt;"",O78=1),MIN(J78,N78),0)</f>
        <v>0</v>
      </c>
      <c r="M78" s="21" t="n">
        <f aca="false">IF(AND(I78="OK",E78&lt;&gt;"",O78=1),MAX(0,N78-J78),0)</f>
        <v>0</v>
      </c>
      <c r="N78" s="21" t="str">
        <f aca="false">IF(AND(I78="OK",E78&lt;&gt;""),SUMIFS($D$12:$D$511,$E$12:$E$511,E78,$F$12:$F$511,F78,$B$12:$B$511,"&lt;="&amp;Календарь!$L$5,$I$12:$I$511,"OK"),"")</f>
        <v/>
      </c>
      <c r="O78" s="19" t="n">
        <f aca="false">IF(AND(I78="OK",E78&lt;&gt;""),IF(COUNTIFS($E$12:E78,E78,$F$12:F78,F78,$I$12:I78,"OK")=1,1,0),0)</f>
        <v>0</v>
      </c>
    </row>
    <row r="79" customFormat="false" ht="22" hidden="false" customHeight="true" outlineLevel="0" collapsed="false">
      <c r="A79" s="6"/>
      <c r="B79" s="5"/>
      <c r="C79" s="6"/>
      <c r="D79" s="7"/>
      <c r="E79" s="6"/>
      <c r="F79" s="5"/>
      <c r="G79" s="6"/>
      <c r="H79" s="6"/>
      <c r="I79" s="19" t="str">
        <f aca="false">IF(COUNTA(A79:H79)=0,"",IF(OR(A79="",NOT(ISNUMBER(B79)),NOT(ISNUMBER(D79)),AND(C79&lt;&gt;"Приход",C79&lt;&gt;"Расход")),"Ошибка: поля или тип",IF(OR(B79&lt;36526,B79&gt;109574,B79&lt;&gt;INT(B79),D79&lt;0),"Ошибка: дата или сумма",IF(COUNTIFS($A$12:$A$511,A79)&lt;&gt;1,"Ошибка: повтор ID",IF(E79="",IF(OR(F79&lt;&gt;"",H79=""),"Ошибка: внеплановая статья/срок","OK"),IF(COUNTIFS(Планы!$A$12:$A$111,E79)&lt;&gt;1,"Ошибка: ID плана",IF(INDEX(Планы!$K$12:$K$111,MATCH(E79,Планы!$A$12:$A$111,0))&lt;&gt;"OK","Ошибка: исходный план",IF(OR(NOT(ISNUMBER(F79)),C79&lt;&gt;INDEX(Планы!$D$12:$D$111,MATCH(E79,Планы!$A$12:$A$111,0))),"Ошибка: срок/направление",IF(AND(F79&gt;=INDEX(Планы!$E$12:$E$111,MATCH(E79,Планы!$A$12:$A$111,0)),F79&lt;=INDEX(Планы!$L$12:$L$111,MATCH(E79,Планы!$A$12:$A$111,0)),IF(INDEX(Планы!$F$12:$F$111,MATCH(E79,Планы!$A$12:$A$111,0))="Разово",F79=INDEX(Планы!$E$12:$E$111,MATCH(E79,Планы!$A$12:$A$111,0)),IF(INDEX(Планы!$F$12:$F$111,MATCH(E79,Планы!$A$12:$A$111,0))="Еженедельно",MOD(F79-INDEX(Планы!$E$12:$E$111,MATCH(E79,Планы!$A$12:$A$111,0)),7)=0,F79=DATE(YEAR(F79),MONTH(F79),MIN(DAY(INDEX(Планы!$E$12:$E$111,MATCH(E79,Планы!$A$12:$A$111,0))),DAY(EOMONTH(F79,0))))))),"OK","Ошибка: нет повторения")))))))))</f>
        <v/>
      </c>
      <c r="J79" s="21" t="str">
        <f aca="false">IF(AND(I79="OK",E79&lt;&gt;""),INDEX(Планы!$G$12:$G$111,MATCH(E79,Планы!$A$12:$A$111,0)),"")</f>
        <v/>
      </c>
      <c r="K79" s="21" t="str">
        <f aca="false">IF(I79&lt;&gt;"OK","",IF(E79="",H79,INDEX(Планы!$C$12:$C$111,MATCH(E79,Планы!$A$12:$A$111,0))))</f>
        <v/>
      </c>
      <c r="L79" s="21" t="n">
        <f aca="false">IF(AND(I79="OK",E79&lt;&gt;"",O79=1),MIN(J79,N79),0)</f>
        <v>0</v>
      </c>
      <c r="M79" s="21" t="n">
        <f aca="false">IF(AND(I79="OK",E79&lt;&gt;"",O79=1),MAX(0,N79-J79),0)</f>
        <v>0</v>
      </c>
      <c r="N79" s="21" t="str">
        <f aca="false">IF(AND(I79="OK",E79&lt;&gt;""),SUMIFS($D$12:$D$511,$E$12:$E$511,E79,$F$12:$F$511,F79,$B$12:$B$511,"&lt;="&amp;Календарь!$L$5,$I$12:$I$511,"OK"),"")</f>
        <v/>
      </c>
      <c r="O79" s="19" t="n">
        <f aca="false">IF(AND(I79="OK",E79&lt;&gt;""),IF(COUNTIFS($E$12:E79,E79,$F$12:F79,F79,$I$12:I79,"OK")=1,1,0),0)</f>
        <v>0</v>
      </c>
    </row>
    <row r="80" customFormat="false" ht="22" hidden="false" customHeight="true" outlineLevel="0" collapsed="false">
      <c r="A80" s="6"/>
      <c r="B80" s="5"/>
      <c r="C80" s="6"/>
      <c r="D80" s="7"/>
      <c r="E80" s="6"/>
      <c r="F80" s="5"/>
      <c r="G80" s="6"/>
      <c r="H80" s="6"/>
      <c r="I80" s="19" t="str">
        <f aca="false">IF(COUNTA(A80:H80)=0,"",IF(OR(A80="",NOT(ISNUMBER(B80)),NOT(ISNUMBER(D80)),AND(C80&lt;&gt;"Приход",C80&lt;&gt;"Расход")),"Ошибка: поля или тип",IF(OR(B80&lt;36526,B80&gt;109574,B80&lt;&gt;INT(B80),D80&lt;0),"Ошибка: дата или сумма",IF(COUNTIFS($A$12:$A$511,A80)&lt;&gt;1,"Ошибка: повтор ID",IF(E80="",IF(OR(F80&lt;&gt;"",H80=""),"Ошибка: внеплановая статья/срок","OK"),IF(COUNTIFS(Планы!$A$12:$A$111,E80)&lt;&gt;1,"Ошибка: ID плана",IF(INDEX(Планы!$K$12:$K$111,MATCH(E80,Планы!$A$12:$A$111,0))&lt;&gt;"OK","Ошибка: исходный план",IF(OR(NOT(ISNUMBER(F80)),C80&lt;&gt;INDEX(Планы!$D$12:$D$111,MATCH(E80,Планы!$A$12:$A$111,0))),"Ошибка: срок/направление",IF(AND(F80&gt;=INDEX(Планы!$E$12:$E$111,MATCH(E80,Планы!$A$12:$A$111,0)),F80&lt;=INDEX(Планы!$L$12:$L$111,MATCH(E80,Планы!$A$12:$A$111,0)),IF(INDEX(Планы!$F$12:$F$111,MATCH(E80,Планы!$A$12:$A$111,0))="Разово",F80=INDEX(Планы!$E$12:$E$111,MATCH(E80,Планы!$A$12:$A$111,0)),IF(INDEX(Планы!$F$12:$F$111,MATCH(E80,Планы!$A$12:$A$111,0))="Еженедельно",MOD(F80-INDEX(Планы!$E$12:$E$111,MATCH(E80,Планы!$A$12:$A$111,0)),7)=0,F80=DATE(YEAR(F80),MONTH(F80),MIN(DAY(INDEX(Планы!$E$12:$E$111,MATCH(E80,Планы!$A$12:$A$111,0))),DAY(EOMONTH(F80,0))))))),"OK","Ошибка: нет повторения")))))))))</f>
        <v/>
      </c>
      <c r="J80" s="21" t="str">
        <f aca="false">IF(AND(I80="OK",E80&lt;&gt;""),INDEX(Планы!$G$12:$G$111,MATCH(E80,Планы!$A$12:$A$111,0)),"")</f>
        <v/>
      </c>
      <c r="K80" s="21" t="str">
        <f aca="false">IF(I80&lt;&gt;"OK","",IF(E80="",H80,INDEX(Планы!$C$12:$C$111,MATCH(E80,Планы!$A$12:$A$111,0))))</f>
        <v/>
      </c>
      <c r="L80" s="21" t="n">
        <f aca="false">IF(AND(I80="OK",E80&lt;&gt;"",O80=1),MIN(J80,N80),0)</f>
        <v>0</v>
      </c>
      <c r="M80" s="21" t="n">
        <f aca="false">IF(AND(I80="OK",E80&lt;&gt;"",O80=1),MAX(0,N80-J80),0)</f>
        <v>0</v>
      </c>
      <c r="N80" s="21" t="str">
        <f aca="false">IF(AND(I80="OK",E80&lt;&gt;""),SUMIFS($D$12:$D$511,$E$12:$E$511,E80,$F$12:$F$511,F80,$B$12:$B$511,"&lt;="&amp;Календарь!$L$5,$I$12:$I$511,"OK"),"")</f>
        <v/>
      </c>
      <c r="O80" s="19" t="n">
        <f aca="false">IF(AND(I80="OK",E80&lt;&gt;""),IF(COUNTIFS($E$12:E80,E80,$F$12:F80,F80,$I$12:I80,"OK")=1,1,0),0)</f>
        <v>0</v>
      </c>
    </row>
    <row r="81" customFormat="false" ht="22" hidden="false" customHeight="true" outlineLevel="0" collapsed="false">
      <c r="A81" s="6"/>
      <c r="B81" s="5"/>
      <c r="C81" s="6"/>
      <c r="D81" s="7"/>
      <c r="E81" s="6"/>
      <c r="F81" s="5"/>
      <c r="G81" s="6"/>
      <c r="H81" s="6"/>
      <c r="I81" s="19" t="str">
        <f aca="false">IF(COUNTA(A81:H81)=0,"",IF(OR(A81="",NOT(ISNUMBER(B81)),NOT(ISNUMBER(D81)),AND(C81&lt;&gt;"Приход",C81&lt;&gt;"Расход")),"Ошибка: поля или тип",IF(OR(B81&lt;36526,B81&gt;109574,B81&lt;&gt;INT(B81),D81&lt;0),"Ошибка: дата или сумма",IF(COUNTIFS($A$12:$A$511,A81)&lt;&gt;1,"Ошибка: повтор ID",IF(E81="",IF(OR(F81&lt;&gt;"",H81=""),"Ошибка: внеплановая статья/срок","OK"),IF(COUNTIFS(Планы!$A$12:$A$111,E81)&lt;&gt;1,"Ошибка: ID плана",IF(INDEX(Планы!$K$12:$K$111,MATCH(E81,Планы!$A$12:$A$111,0))&lt;&gt;"OK","Ошибка: исходный план",IF(OR(NOT(ISNUMBER(F81)),C81&lt;&gt;INDEX(Планы!$D$12:$D$111,MATCH(E81,Планы!$A$12:$A$111,0))),"Ошибка: срок/направление",IF(AND(F81&gt;=INDEX(Планы!$E$12:$E$111,MATCH(E81,Планы!$A$12:$A$111,0)),F81&lt;=INDEX(Планы!$L$12:$L$111,MATCH(E81,Планы!$A$12:$A$111,0)),IF(INDEX(Планы!$F$12:$F$111,MATCH(E81,Планы!$A$12:$A$111,0))="Разово",F81=INDEX(Планы!$E$12:$E$111,MATCH(E81,Планы!$A$12:$A$111,0)),IF(INDEX(Планы!$F$12:$F$111,MATCH(E81,Планы!$A$12:$A$111,0))="Еженедельно",MOD(F81-INDEX(Планы!$E$12:$E$111,MATCH(E81,Планы!$A$12:$A$111,0)),7)=0,F81=DATE(YEAR(F81),MONTH(F81),MIN(DAY(INDEX(Планы!$E$12:$E$111,MATCH(E81,Планы!$A$12:$A$111,0))),DAY(EOMONTH(F81,0))))))),"OK","Ошибка: нет повторения")))))))))</f>
        <v/>
      </c>
      <c r="J81" s="21" t="str">
        <f aca="false">IF(AND(I81="OK",E81&lt;&gt;""),INDEX(Планы!$G$12:$G$111,MATCH(E81,Планы!$A$12:$A$111,0)),"")</f>
        <v/>
      </c>
      <c r="K81" s="21" t="str">
        <f aca="false">IF(I81&lt;&gt;"OK","",IF(E81="",H81,INDEX(Планы!$C$12:$C$111,MATCH(E81,Планы!$A$12:$A$111,0))))</f>
        <v/>
      </c>
      <c r="L81" s="21" t="n">
        <f aca="false">IF(AND(I81="OK",E81&lt;&gt;"",O81=1),MIN(J81,N81),0)</f>
        <v>0</v>
      </c>
      <c r="M81" s="21" t="n">
        <f aca="false">IF(AND(I81="OK",E81&lt;&gt;"",O81=1),MAX(0,N81-J81),0)</f>
        <v>0</v>
      </c>
      <c r="N81" s="21" t="str">
        <f aca="false">IF(AND(I81="OK",E81&lt;&gt;""),SUMIFS($D$12:$D$511,$E$12:$E$511,E81,$F$12:$F$511,F81,$B$12:$B$511,"&lt;="&amp;Календарь!$L$5,$I$12:$I$511,"OK"),"")</f>
        <v/>
      </c>
      <c r="O81" s="19" t="n">
        <f aca="false">IF(AND(I81="OK",E81&lt;&gt;""),IF(COUNTIFS($E$12:E81,E81,$F$12:F81,F81,$I$12:I81,"OK")=1,1,0),0)</f>
        <v>0</v>
      </c>
    </row>
    <row r="82" customFormat="false" ht="22" hidden="false" customHeight="true" outlineLevel="0" collapsed="false">
      <c r="A82" s="6"/>
      <c r="B82" s="5"/>
      <c r="C82" s="6"/>
      <c r="D82" s="7"/>
      <c r="E82" s="6"/>
      <c r="F82" s="5"/>
      <c r="G82" s="6"/>
      <c r="H82" s="6"/>
      <c r="I82" s="19" t="str">
        <f aca="false">IF(COUNTA(A82:H82)=0,"",IF(OR(A82="",NOT(ISNUMBER(B82)),NOT(ISNUMBER(D82)),AND(C82&lt;&gt;"Приход",C82&lt;&gt;"Расход")),"Ошибка: поля или тип",IF(OR(B82&lt;36526,B82&gt;109574,B82&lt;&gt;INT(B82),D82&lt;0),"Ошибка: дата или сумма",IF(COUNTIFS($A$12:$A$511,A82)&lt;&gt;1,"Ошибка: повтор ID",IF(E82="",IF(OR(F82&lt;&gt;"",H82=""),"Ошибка: внеплановая статья/срок","OK"),IF(COUNTIFS(Планы!$A$12:$A$111,E82)&lt;&gt;1,"Ошибка: ID плана",IF(INDEX(Планы!$K$12:$K$111,MATCH(E82,Планы!$A$12:$A$111,0))&lt;&gt;"OK","Ошибка: исходный план",IF(OR(NOT(ISNUMBER(F82)),C82&lt;&gt;INDEX(Планы!$D$12:$D$111,MATCH(E82,Планы!$A$12:$A$111,0))),"Ошибка: срок/направление",IF(AND(F82&gt;=INDEX(Планы!$E$12:$E$111,MATCH(E82,Планы!$A$12:$A$111,0)),F82&lt;=INDEX(Планы!$L$12:$L$111,MATCH(E82,Планы!$A$12:$A$111,0)),IF(INDEX(Планы!$F$12:$F$111,MATCH(E82,Планы!$A$12:$A$111,0))="Разово",F82=INDEX(Планы!$E$12:$E$111,MATCH(E82,Планы!$A$12:$A$111,0)),IF(INDEX(Планы!$F$12:$F$111,MATCH(E82,Планы!$A$12:$A$111,0))="Еженедельно",MOD(F82-INDEX(Планы!$E$12:$E$111,MATCH(E82,Планы!$A$12:$A$111,0)),7)=0,F82=DATE(YEAR(F82),MONTH(F82),MIN(DAY(INDEX(Планы!$E$12:$E$111,MATCH(E82,Планы!$A$12:$A$111,0))),DAY(EOMONTH(F82,0))))))),"OK","Ошибка: нет повторения")))))))))</f>
        <v/>
      </c>
      <c r="J82" s="21" t="str">
        <f aca="false">IF(AND(I82="OK",E82&lt;&gt;""),INDEX(Планы!$G$12:$G$111,MATCH(E82,Планы!$A$12:$A$111,0)),"")</f>
        <v/>
      </c>
      <c r="K82" s="21" t="str">
        <f aca="false">IF(I82&lt;&gt;"OK","",IF(E82="",H82,INDEX(Планы!$C$12:$C$111,MATCH(E82,Планы!$A$12:$A$111,0))))</f>
        <v/>
      </c>
      <c r="L82" s="21" t="n">
        <f aca="false">IF(AND(I82="OK",E82&lt;&gt;"",O82=1),MIN(J82,N82),0)</f>
        <v>0</v>
      </c>
      <c r="M82" s="21" t="n">
        <f aca="false">IF(AND(I82="OK",E82&lt;&gt;"",O82=1),MAX(0,N82-J82),0)</f>
        <v>0</v>
      </c>
      <c r="N82" s="21" t="str">
        <f aca="false">IF(AND(I82="OK",E82&lt;&gt;""),SUMIFS($D$12:$D$511,$E$12:$E$511,E82,$F$12:$F$511,F82,$B$12:$B$511,"&lt;="&amp;Календарь!$L$5,$I$12:$I$511,"OK"),"")</f>
        <v/>
      </c>
      <c r="O82" s="19" t="n">
        <f aca="false">IF(AND(I82="OK",E82&lt;&gt;""),IF(COUNTIFS($E$12:E82,E82,$F$12:F82,F82,$I$12:I82,"OK")=1,1,0),0)</f>
        <v>0</v>
      </c>
    </row>
    <row r="83" customFormat="false" ht="22" hidden="false" customHeight="true" outlineLevel="0" collapsed="false">
      <c r="A83" s="6"/>
      <c r="B83" s="5"/>
      <c r="C83" s="6"/>
      <c r="D83" s="7"/>
      <c r="E83" s="6"/>
      <c r="F83" s="5"/>
      <c r="G83" s="6"/>
      <c r="H83" s="6"/>
      <c r="I83" s="19" t="str">
        <f aca="false">IF(COUNTA(A83:H83)=0,"",IF(OR(A83="",NOT(ISNUMBER(B83)),NOT(ISNUMBER(D83)),AND(C83&lt;&gt;"Приход",C83&lt;&gt;"Расход")),"Ошибка: поля или тип",IF(OR(B83&lt;36526,B83&gt;109574,B83&lt;&gt;INT(B83),D83&lt;0),"Ошибка: дата или сумма",IF(COUNTIFS($A$12:$A$511,A83)&lt;&gt;1,"Ошибка: повтор ID",IF(E83="",IF(OR(F83&lt;&gt;"",H83=""),"Ошибка: внеплановая статья/срок","OK"),IF(COUNTIFS(Планы!$A$12:$A$111,E83)&lt;&gt;1,"Ошибка: ID плана",IF(INDEX(Планы!$K$12:$K$111,MATCH(E83,Планы!$A$12:$A$111,0))&lt;&gt;"OK","Ошибка: исходный план",IF(OR(NOT(ISNUMBER(F83)),C83&lt;&gt;INDEX(Планы!$D$12:$D$111,MATCH(E83,Планы!$A$12:$A$111,0))),"Ошибка: срок/направление",IF(AND(F83&gt;=INDEX(Планы!$E$12:$E$111,MATCH(E83,Планы!$A$12:$A$111,0)),F83&lt;=INDEX(Планы!$L$12:$L$111,MATCH(E83,Планы!$A$12:$A$111,0)),IF(INDEX(Планы!$F$12:$F$111,MATCH(E83,Планы!$A$12:$A$111,0))="Разово",F83=INDEX(Планы!$E$12:$E$111,MATCH(E83,Планы!$A$12:$A$111,0)),IF(INDEX(Планы!$F$12:$F$111,MATCH(E83,Планы!$A$12:$A$111,0))="Еженедельно",MOD(F83-INDEX(Планы!$E$12:$E$111,MATCH(E83,Планы!$A$12:$A$111,0)),7)=0,F83=DATE(YEAR(F83),MONTH(F83),MIN(DAY(INDEX(Планы!$E$12:$E$111,MATCH(E83,Планы!$A$12:$A$111,0))),DAY(EOMONTH(F83,0))))))),"OK","Ошибка: нет повторения")))))))))</f>
        <v/>
      </c>
      <c r="J83" s="21" t="str">
        <f aca="false">IF(AND(I83="OK",E83&lt;&gt;""),INDEX(Планы!$G$12:$G$111,MATCH(E83,Планы!$A$12:$A$111,0)),"")</f>
        <v/>
      </c>
      <c r="K83" s="21" t="str">
        <f aca="false">IF(I83&lt;&gt;"OK","",IF(E83="",H83,INDEX(Планы!$C$12:$C$111,MATCH(E83,Планы!$A$12:$A$111,0))))</f>
        <v/>
      </c>
      <c r="L83" s="21" t="n">
        <f aca="false">IF(AND(I83="OK",E83&lt;&gt;"",O83=1),MIN(J83,N83),0)</f>
        <v>0</v>
      </c>
      <c r="M83" s="21" t="n">
        <f aca="false">IF(AND(I83="OK",E83&lt;&gt;"",O83=1),MAX(0,N83-J83),0)</f>
        <v>0</v>
      </c>
      <c r="N83" s="21" t="str">
        <f aca="false">IF(AND(I83="OK",E83&lt;&gt;""),SUMIFS($D$12:$D$511,$E$12:$E$511,E83,$F$12:$F$511,F83,$B$12:$B$511,"&lt;="&amp;Календарь!$L$5,$I$12:$I$511,"OK"),"")</f>
        <v/>
      </c>
      <c r="O83" s="19" t="n">
        <f aca="false">IF(AND(I83="OK",E83&lt;&gt;""),IF(COUNTIFS($E$12:E83,E83,$F$12:F83,F83,$I$12:I83,"OK")=1,1,0),0)</f>
        <v>0</v>
      </c>
    </row>
    <row r="84" customFormat="false" ht="22" hidden="false" customHeight="true" outlineLevel="0" collapsed="false">
      <c r="A84" s="6"/>
      <c r="B84" s="5"/>
      <c r="C84" s="6"/>
      <c r="D84" s="7"/>
      <c r="E84" s="6"/>
      <c r="F84" s="5"/>
      <c r="G84" s="6"/>
      <c r="H84" s="6"/>
      <c r="I84" s="19" t="str">
        <f aca="false">IF(COUNTA(A84:H84)=0,"",IF(OR(A84="",NOT(ISNUMBER(B84)),NOT(ISNUMBER(D84)),AND(C84&lt;&gt;"Приход",C84&lt;&gt;"Расход")),"Ошибка: поля или тип",IF(OR(B84&lt;36526,B84&gt;109574,B84&lt;&gt;INT(B84),D84&lt;0),"Ошибка: дата или сумма",IF(COUNTIFS($A$12:$A$511,A84)&lt;&gt;1,"Ошибка: повтор ID",IF(E84="",IF(OR(F84&lt;&gt;"",H84=""),"Ошибка: внеплановая статья/срок","OK"),IF(COUNTIFS(Планы!$A$12:$A$111,E84)&lt;&gt;1,"Ошибка: ID плана",IF(INDEX(Планы!$K$12:$K$111,MATCH(E84,Планы!$A$12:$A$111,0))&lt;&gt;"OK","Ошибка: исходный план",IF(OR(NOT(ISNUMBER(F84)),C84&lt;&gt;INDEX(Планы!$D$12:$D$111,MATCH(E84,Планы!$A$12:$A$111,0))),"Ошибка: срок/направление",IF(AND(F84&gt;=INDEX(Планы!$E$12:$E$111,MATCH(E84,Планы!$A$12:$A$111,0)),F84&lt;=INDEX(Планы!$L$12:$L$111,MATCH(E84,Планы!$A$12:$A$111,0)),IF(INDEX(Планы!$F$12:$F$111,MATCH(E84,Планы!$A$12:$A$111,0))="Разово",F84=INDEX(Планы!$E$12:$E$111,MATCH(E84,Планы!$A$12:$A$111,0)),IF(INDEX(Планы!$F$12:$F$111,MATCH(E84,Планы!$A$12:$A$111,0))="Еженедельно",MOD(F84-INDEX(Планы!$E$12:$E$111,MATCH(E84,Планы!$A$12:$A$111,0)),7)=0,F84=DATE(YEAR(F84),MONTH(F84),MIN(DAY(INDEX(Планы!$E$12:$E$111,MATCH(E84,Планы!$A$12:$A$111,0))),DAY(EOMONTH(F84,0))))))),"OK","Ошибка: нет повторения")))))))))</f>
        <v/>
      </c>
      <c r="J84" s="21" t="str">
        <f aca="false">IF(AND(I84="OK",E84&lt;&gt;""),INDEX(Планы!$G$12:$G$111,MATCH(E84,Планы!$A$12:$A$111,0)),"")</f>
        <v/>
      </c>
      <c r="K84" s="21" t="str">
        <f aca="false">IF(I84&lt;&gt;"OK","",IF(E84="",H84,INDEX(Планы!$C$12:$C$111,MATCH(E84,Планы!$A$12:$A$111,0))))</f>
        <v/>
      </c>
      <c r="L84" s="21" t="n">
        <f aca="false">IF(AND(I84="OK",E84&lt;&gt;"",O84=1),MIN(J84,N84),0)</f>
        <v>0</v>
      </c>
      <c r="M84" s="21" t="n">
        <f aca="false">IF(AND(I84="OK",E84&lt;&gt;"",O84=1),MAX(0,N84-J84),0)</f>
        <v>0</v>
      </c>
      <c r="N84" s="21" t="str">
        <f aca="false">IF(AND(I84="OK",E84&lt;&gt;""),SUMIFS($D$12:$D$511,$E$12:$E$511,E84,$F$12:$F$511,F84,$B$12:$B$511,"&lt;="&amp;Календарь!$L$5,$I$12:$I$511,"OK"),"")</f>
        <v/>
      </c>
      <c r="O84" s="19" t="n">
        <f aca="false">IF(AND(I84="OK",E84&lt;&gt;""),IF(COUNTIFS($E$12:E84,E84,$F$12:F84,F84,$I$12:I84,"OK")=1,1,0),0)</f>
        <v>0</v>
      </c>
    </row>
    <row r="85" customFormat="false" ht="22" hidden="false" customHeight="true" outlineLevel="0" collapsed="false">
      <c r="A85" s="6"/>
      <c r="B85" s="5"/>
      <c r="C85" s="6"/>
      <c r="D85" s="7"/>
      <c r="E85" s="6"/>
      <c r="F85" s="5"/>
      <c r="G85" s="6"/>
      <c r="H85" s="6"/>
      <c r="I85" s="19" t="str">
        <f aca="false">IF(COUNTA(A85:H85)=0,"",IF(OR(A85="",NOT(ISNUMBER(B85)),NOT(ISNUMBER(D85)),AND(C85&lt;&gt;"Приход",C85&lt;&gt;"Расход")),"Ошибка: поля или тип",IF(OR(B85&lt;36526,B85&gt;109574,B85&lt;&gt;INT(B85),D85&lt;0),"Ошибка: дата или сумма",IF(COUNTIFS($A$12:$A$511,A85)&lt;&gt;1,"Ошибка: повтор ID",IF(E85="",IF(OR(F85&lt;&gt;"",H85=""),"Ошибка: внеплановая статья/срок","OK"),IF(COUNTIFS(Планы!$A$12:$A$111,E85)&lt;&gt;1,"Ошибка: ID плана",IF(INDEX(Планы!$K$12:$K$111,MATCH(E85,Планы!$A$12:$A$111,0))&lt;&gt;"OK","Ошибка: исходный план",IF(OR(NOT(ISNUMBER(F85)),C85&lt;&gt;INDEX(Планы!$D$12:$D$111,MATCH(E85,Планы!$A$12:$A$111,0))),"Ошибка: срок/направление",IF(AND(F85&gt;=INDEX(Планы!$E$12:$E$111,MATCH(E85,Планы!$A$12:$A$111,0)),F85&lt;=INDEX(Планы!$L$12:$L$111,MATCH(E85,Планы!$A$12:$A$111,0)),IF(INDEX(Планы!$F$12:$F$111,MATCH(E85,Планы!$A$12:$A$111,0))="Разово",F85=INDEX(Планы!$E$12:$E$111,MATCH(E85,Планы!$A$12:$A$111,0)),IF(INDEX(Планы!$F$12:$F$111,MATCH(E85,Планы!$A$12:$A$111,0))="Еженедельно",MOD(F85-INDEX(Планы!$E$12:$E$111,MATCH(E85,Планы!$A$12:$A$111,0)),7)=0,F85=DATE(YEAR(F85),MONTH(F85),MIN(DAY(INDEX(Планы!$E$12:$E$111,MATCH(E85,Планы!$A$12:$A$111,0))),DAY(EOMONTH(F85,0))))))),"OK","Ошибка: нет повторения")))))))))</f>
        <v/>
      </c>
      <c r="J85" s="21" t="str">
        <f aca="false">IF(AND(I85="OK",E85&lt;&gt;""),INDEX(Планы!$G$12:$G$111,MATCH(E85,Планы!$A$12:$A$111,0)),"")</f>
        <v/>
      </c>
      <c r="K85" s="21" t="str">
        <f aca="false">IF(I85&lt;&gt;"OK","",IF(E85="",H85,INDEX(Планы!$C$12:$C$111,MATCH(E85,Планы!$A$12:$A$111,0))))</f>
        <v/>
      </c>
      <c r="L85" s="21" t="n">
        <f aca="false">IF(AND(I85="OK",E85&lt;&gt;"",O85=1),MIN(J85,N85),0)</f>
        <v>0</v>
      </c>
      <c r="M85" s="21" t="n">
        <f aca="false">IF(AND(I85="OK",E85&lt;&gt;"",O85=1),MAX(0,N85-J85),0)</f>
        <v>0</v>
      </c>
      <c r="N85" s="21" t="str">
        <f aca="false">IF(AND(I85="OK",E85&lt;&gt;""),SUMIFS($D$12:$D$511,$E$12:$E$511,E85,$F$12:$F$511,F85,$B$12:$B$511,"&lt;="&amp;Календарь!$L$5,$I$12:$I$511,"OK"),"")</f>
        <v/>
      </c>
      <c r="O85" s="19" t="n">
        <f aca="false">IF(AND(I85="OK",E85&lt;&gt;""),IF(COUNTIFS($E$12:E85,E85,$F$12:F85,F85,$I$12:I85,"OK")=1,1,0),0)</f>
        <v>0</v>
      </c>
    </row>
    <row r="86" customFormat="false" ht="22" hidden="false" customHeight="true" outlineLevel="0" collapsed="false">
      <c r="A86" s="6"/>
      <c r="B86" s="5"/>
      <c r="C86" s="6"/>
      <c r="D86" s="7"/>
      <c r="E86" s="6"/>
      <c r="F86" s="5"/>
      <c r="G86" s="6"/>
      <c r="H86" s="6"/>
      <c r="I86" s="19" t="str">
        <f aca="false">IF(COUNTA(A86:H86)=0,"",IF(OR(A86="",NOT(ISNUMBER(B86)),NOT(ISNUMBER(D86)),AND(C86&lt;&gt;"Приход",C86&lt;&gt;"Расход")),"Ошибка: поля или тип",IF(OR(B86&lt;36526,B86&gt;109574,B86&lt;&gt;INT(B86),D86&lt;0),"Ошибка: дата или сумма",IF(COUNTIFS($A$12:$A$511,A86)&lt;&gt;1,"Ошибка: повтор ID",IF(E86="",IF(OR(F86&lt;&gt;"",H86=""),"Ошибка: внеплановая статья/срок","OK"),IF(COUNTIFS(Планы!$A$12:$A$111,E86)&lt;&gt;1,"Ошибка: ID плана",IF(INDEX(Планы!$K$12:$K$111,MATCH(E86,Планы!$A$12:$A$111,0))&lt;&gt;"OK","Ошибка: исходный план",IF(OR(NOT(ISNUMBER(F86)),C86&lt;&gt;INDEX(Планы!$D$12:$D$111,MATCH(E86,Планы!$A$12:$A$111,0))),"Ошибка: срок/направление",IF(AND(F86&gt;=INDEX(Планы!$E$12:$E$111,MATCH(E86,Планы!$A$12:$A$111,0)),F86&lt;=INDEX(Планы!$L$12:$L$111,MATCH(E86,Планы!$A$12:$A$111,0)),IF(INDEX(Планы!$F$12:$F$111,MATCH(E86,Планы!$A$12:$A$111,0))="Разово",F86=INDEX(Планы!$E$12:$E$111,MATCH(E86,Планы!$A$12:$A$111,0)),IF(INDEX(Планы!$F$12:$F$111,MATCH(E86,Планы!$A$12:$A$111,0))="Еженедельно",MOD(F86-INDEX(Планы!$E$12:$E$111,MATCH(E86,Планы!$A$12:$A$111,0)),7)=0,F86=DATE(YEAR(F86),MONTH(F86),MIN(DAY(INDEX(Планы!$E$12:$E$111,MATCH(E86,Планы!$A$12:$A$111,0))),DAY(EOMONTH(F86,0))))))),"OK","Ошибка: нет повторения")))))))))</f>
        <v/>
      </c>
      <c r="J86" s="21" t="str">
        <f aca="false">IF(AND(I86="OK",E86&lt;&gt;""),INDEX(Планы!$G$12:$G$111,MATCH(E86,Планы!$A$12:$A$111,0)),"")</f>
        <v/>
      </c>
      <c r="K86" s="21" t="str">
        <f aca="false">IF(I86&lt;&gt;"OK","",IF(E86="",H86,INDEX(Планы!$C$12:$C$111,MATCH(E86,Планы!$A$12:$A$111,0))))</f>
        <v/>
      </c>
      <c r="L86" s="21" t="n">
        <f aca="false">IF(AND(I86="OK",E86&lt;&gt;"",O86=1),MIN(J86,N86),0)</f>
        <v>0</v>
      </c>
      <c r="M86" s="21" t="n">
        <f aca="false">IF(AND(I86="OK",E86&lt;&gt;"",O86=1),MAX(0,N86-J86),0)</f>
        <v>0</v>
      </c>
      <c r="N86" s="21" t="str">
        <f aca="false">IF(AND(I86="OK",E86&lt;&gt;""),SUMIFS($D$12:$D$511,$E$12:$E$511,E86,$F$12:$F$511,F86,$B$12:$B$511,"&lt;="&amp;Календарь!$L$5,$I$12:$I$511,"OK"),"")</f>
        <v/>
      </c>
      <c r="O86" s="19" t="n">
        <f aca="false">IF(AND(I86="OK",E86&lt;&gt;""),IF(COUNTIFS($E$12:E86,E86,$F$12:F86,F86,$I$12:I86,"OK")=1,1,0),0)</f>
        <v>0</v>
      </c>
    </row>
    <row r="87" customFormat="false" ht="22" hidden="false" customHeight="true" outlineLevel="0" collapsed="false">
      <c r="A87" s="6"/>
      <c r="B87" s="5"/>
      <c r="C87" s="6"/>
      <c r="D87" s="7"/>
      <c r="E87" s="6"/>
      <c r="F87" s="5"/>
      <c r="G87" s="6"/>
      <c r="H87" s="6"/>
      <c r="I87" s="19" t="str">
        <f aca="false">IF(COUNTA(A87:H87)=0,"",IF(OR(A87="",NOT(ISNUMBER(B87)),NOT(ISNUMBER(D87)),AND(C87&lt;&gt;"Приход",C87&lt;&gt;"Расход")),"Ошибка: поля или тип",IF(OR(B87&lt;36526,B87&gt;109574,B87&lt;&gt;INT(B87),D87&lt;0),"Ошибка: дата или сумма",IF(COUNTIFS($A$12:$A$511,A87)&lt;&gt;1,"Ошибка: повтор ID",IF(E87="",IF(OR(F87&lt;&gt;"",H87=""),"Ошибка: внеплановая статья/срок","OK"),IF(COUNTIFS(Планы!$A$12:$A$111,E87)&lt;&gt;1,"Ошибка: ID плана",IF(INDEX(Планы!$K$12:$K$111,MATCH(E87,Планы!$A$12:$A$111,0))&lt;&gt;"OK","Ошибка: исходный план",IF(OR(NOT(ISNUMBER(F87)),C87&lt;&gt;INDEX(Планы!$D$12:$D$111,MATCH(E87,Планы!$A$12:$A$111,0))),"Ошибка: срок/направление",IF(AND(F87&gt;=INDEX(Планы!$E$12:$E$111,MATCH(E87,Планы!$A$12:$A$111,0)),F87&lt;=INDEX(Планы!$L$12:$L$111,MATCH(E87,Планы!$A$12:$A$111,0)),IF(INDEX(Планы!$F$12:$F$111,MATCH(E87,Планы!$A$12:$A$111,0))="Разово",F87=INDEX(Планы!$E$12:$E$111,MATCH(E87,Планы!$A$12:$A$111,0)),IF(INDEX(Планы!$F$12:$F$111,MATCH(E87,Планы!$A$12:$A$111,0))="Еженедельно",MOD(F87-INDEX(Планы!$E$12:$E$111,MATCH(E87,Планы!$A$12:$A$111,0)),7)=0,F87=DATE(YEAR(F87),MONTH(F87),MIN(DAY(INDEX(Планы!$E$12:$E$111,MATCH(E87,Планы!$A$12:$A$111,0))),DAY(EOMONTH(F87,0))))))),"OK","Ошибка: нет повторения")))))))))</f>
        <v/>
      </c>
      <c r="J87" s="21" t="str">
        <f aca="false">IF(AND(I87="OK",E87&lt;&gt;""),INDEX(Планы!$G$12:$G$111,MATCH(E87,Планы!$A$12:$A$111,0)),"")</f>
        <v/>
      </c>
      <c r="K87" s="21" t="str">
        <f aca="false">IF(I87&lt;&gt;"OK","",IF(E87="",H87,INDEX(Планы!$C$12:$C$111,MATCH(E87,Планы!$A$12:$A$111,0))))</f>
        <v/>
      </c>
      <c r="L87" s="21" t="n">
        <f aca="false">IF(AND(I87="OK",E87&lt;&gt;"",O87=1),MIN(J87,N87),0)</f>
        <v>0</v>
      </c>
      <c r="M87" s="21" t="n">
        <f aca="false">IF(AND(I87="OK",E87&lt;&gt;"",O87=1),MAX(0,N87-J87),0)</f>
        <v>0</v>
      </c>
      <c r="N87" s="21" t="str">
        <f aca="false">IF(AND(I87="OK",E87&lt;&gt;""),SUMIFS($D$12:$D$511,$E$12:$E$511,E87,$F$12:$F$511,F87,$B$12:$B$511,"&lt;="&amp;Календарь!$L$5,$I$12:$I$511,"OK"),"")</f>
        <v/>
      </c>
      <c r="O87" s="19" t="n">
        <f aca="false">IF(AND(I87="OK",E87&lt;&gt;""),IF(COUNTIFS($E$12:E87,E87,$F$12:F87,F87,$I$12:I87,"OK")=1,1,0),0)</f>
        <v>0</v>
      </c>
    </row>
    <row r="88" customFormat="false" ht="22" hidden="false" customHeight="true" outlineLevel="0" collapsed="false">
      <c r="A88" s="6"/>
      <c r="B88" s="5"/>
      <c r="C88" s="6"/>
      <c r="D88" s="7"/>
      <c r="E88" s="6"/>
      <c r="F88" s="5"/>
      <c r="G88" s="6"/>
      <c r="H88" s="6"/>
      <c r="I88" s="19" t="str">
        <f aca="false">IF(COUNTA(A88:H88)=0,"",IF(OR(A88="",NOT(ISNUMBER(B88)),NOT(ISNUMBER(D88)),AND(C88&lt;&gt;"Приход",C88&lt;&gt;"Расход")),"Ошибка: поля или тип",IF(OR(B88&lt;36526,B88&gt;109574,B88&lt;&gt;INT(B88),D88&lt;0),"Ошибка: дата или сумма",IF(COUNTIFS($A$12:$A$511,A88)&lt;&gt;1,"Ошибка: повтор ID",IF(E88="",IF(OR(F88&lt;&gt;"",H88=""),"Ошибка: внеплановая статья/срок","OK"),IF(COUNTIFS(Планы!$A$12:$A$111,E88)&lt;&gt;1,"Ошибка: ID плана",IF(INDEX(Планы!$K$12:$K$111,MATCH(E88,Планы!$A$12:$A$111,0))&lt;&gt;"OK","Ошибка: исходный план",IF(OR(NOT(ISNUMBER(F88)),C88&lt;&gt;INDEX(Планы!$D$12:$D$111,MATCH(E88,Планы!$A$12:$A$111,0))),"Ошибка: срок/направление",IF(AND(F88&gt;=INDEX(Планы!$E$12:$E$111,MATCH(E88,Планы!$A$12:$A$111,0)),F88&lt;=INDEX(Планы!$L$12:$L$111,MATCH(E88,Планы!$A$12:$A$111,0)),IF(INDEX(Планы!$F$12:$F$111,MATCH(E88,Планы!$A$12:$A$111,0))="Разово",F88=INDEX(Планы!$E$12:$E$111,MATCH(E88,Планы!$A$12:$A$111,0)),IF(INDEX(Планы!$F$12:$F$111,MATCH(E88,Планы!$A$12:$A$111,0))="Еженедельно",MOD(F88-INDEX(Планы!$E$12:$E$111,MATCH(E88,Планы!$A$12:$A$111,0)),7)=0,F88=DATE(YEAR(F88),MONTH(F88),MIN(DAY(INDEX(Планы!$E$12:$E$111,MATCH(E88,Планы!$A$12:$A$111,0))),DAY(EOMONTH(F88,0))))))),"OK","Ошибка: нет повторения")))))))))</f>
        <v/>
      </c>
      <c r="J88" s="21" t="str">
        <f aca="false">IF(AND(I88="OK",E88&lt;&gt;""),INDEX(Планы!$G$12:$G$111,MATCH(E88,Планы!$A$12:$A$111,0)),"")</f>
        <v/>
      </c>
      <c r="K88" s="21" t="str">
        <f aca="false">IF(I88&lt;&gt;"OK","",IF(E88="",H88,INDEX(Планы!$C$12:$C$111,MATCH(E88,Планы!$A$12:$A$111,0))))</f>
        <v/>
      </c>
      <c r="L88" s="21" t="n">
        <f aca="false">IF(AND(I88="OK",E88&lt;&gt;"",O88=1),MIN(J88,N88),0)</f>
        <v>0</v>
      </c>
      <c r="M88" s="21" t="n">
        <f aca="false">IF(AND(I88="OK",E88&lt;&gt;"",O88=1),MAX(0,N88-J88),0)</f>
        <v>0</v>
      </c>
      <c r="N88" s="21" t="str">
        <f aca="false">IF(AND(I88="OK",E88&lt;&gt;""),SUMIFS($D$12:$D$511,$E$12:$E$511,E88,$F$12:$F$511,F88,$B$12:$B$511,"&lt;="&amp;Календарь!$L$5,$I$12:$I$511,"OK"),"")</f>
        <v/>
      </c>
      <c r="O88" s="19" t="n">
        <f aca="false">IF(AND(I88="OK",E88&lt;&gt;""),IF(COUNTIFS($E$12:E88,E88,$F$12:F88,F88,$I$12:I88,"OK")=1,1,0),0)</f>
        <v>0</v>
      </c>
    </row>
    <row r="89" customFormat="false" ht="22" hidden="false" customHeight="true" outlineLevel="0" collapsed="false">
      <c r="A89" s="6"/>
      <c r="B89" s="5"/>
      <c r="C89" s="6"/>
      <c r="D89" s="7"/>
      <c r="E89" s="6"/>
      <c r="F89" s="5"/>
      <c r="G89" s="6"/>
      <c r="H89" s="6"/>
      <c r="I89" s="19" t="str">
        <f aca="false">IF(COUNTA(A89:H89)=0,"",IF(OR(A89="",NOT(ISNUMBER(B89)),NOT(ISNUMBER(D89)),AND(C89&lt;&gt;"Приход",C89&lt;&gt;"Расход")),"Ошибка: поля или тип",IF(OR(B89&lt;36526,B89&gt;109574,B89&lt;&gt;INT(B89),D89&lt;0),"Ошибка: дата или сумма",IF(COUNTIFS($A$12:$A$511,A89)&lt;&gt;1,"Ошибка: повтор ID",IF(E89="",IF(OR(F89&lt;&gt;"",H89=""),"Ошибка: внеплановая статья/срок","OK"),IF(COUNTIFS(Планы!$A$12:$A$111,E89)&lt;&gt;1,"Ошибка: ID плана",IF(INDEX(Планы!$K$12:$K$111,MATCH(E89,Планы!$A$12:$A$111,0))&lt;&gt;"OK","Ошибка: исходный план",IF(OR(NOT(ISNUMBER(F89)),C89&lt;&gt;INDEX(Планы!$D$12:$D$111,MATCH(E89,Планы!$A$12:$A$111,0))),"Ошибка: срок/направление",IF(AND(F89&gt;=INDEX(Планы!$E$12:$E$111,MATCH(E89,Планы!$A$12:$A$111,0)),F89&lt;=INDEX(Планы!$L$12:$L$111,MATCH(E89,Планы!$A$12:$A$111,0)),IF(INDEX(Планы!$F$12:$F$111,MATCH(E89,Планы!$A$12:$A$111,0))="Разово",F89=INDEX(Планы!$E$12:$E$111,MATCH(E89,Планы!$A$12:$A$111,0)),IF(INDEX(Планы!$F$12:$F$111,MATCH(E89,Планы!$A$12:$A$111,0))="Еженедельно",MOD(F89-INDEX(Планы!$E$12:$E$111,MATCH(E89,Планы!$A$12:$A$111,0)),7)=0,F89=DATE(YEAR(F89),MONTH(F89),MIN(DAY(INDEX(Планы!$E$12:$E$111,MATCH(E89,Планы!$A$12:$A$111,0))),DAY(EOMONTH(F89,0))))))),"OK","Ошибка: нет повторения")))))))))</f>
        <v/>
      </c>
      <c r="J89" s="21" t="str">
        <f aca="false">IF(AND(I89="OK",E89&lt;&gt;""),INDEX(Планы!$G$12:$G$111,MATCH(E89,Планы!$A$12:$A$111,0)),"")</f>
        <v/>
      </c>
      <c r="K89" s="21" t="str">
        <f aca="false">IF(I89&lt;&gt;"OK","",IF(E89="",H89,INDEX(Планы!$C$12:$C$111,MATCH(E89,Планы!$A$12:$A$111,0))))</f>
        <v/>
      </c>
      <c r="L89" s="21" t="n">
        <f aca="false">IF(AND(I89="OK",E89&lt;&gt;"",O89=1),MIN(J89,N89),0)</f>
        <v>0</v>
      </c>
      <c r="M89" s="21" t="n">
        <f aca="false">IF(AND(I89="OK",E89&lt;&gt;"",O89=1),MAX(0,N89-J89),0)</f>
        <v>0</v>
      </c>
      <c r="N89" s="21" t="str">
        <f aca="false">IF(AND(I89="OK",E89&lt;&gt;""),SUMIFS($D$12:$D$511,$E$12:$E$511,E89,$F$12:$F$511,F89,$B$12:$B$511,"&lt;="&amp;Календарь!$L$5,$I$12:$I$511,"OK"),"")</f>
        <v/>
      </c>
      <c r="O89" s="19" t="n">
        <f aca="false">IF(AND(I89="OK",E89&lt;&gt;""),IF(COUNTIFS($E$12:E89,E89,$F$12:F89,F89,$I$12:I89,"OK")=1,1,0),0)</f>
        <v>0</v>
      </c>
    </row>
    <row r="90" customFormat="false" ht="22" hidden="false" customHeight="true" outlineLevel="0" collapsed="false">
      <c r="A90" s="6"/>
      <c r="B90" s="5"/>
      <c r="C90" s="6"/>
      <c r="D90" s="7"/>
      <c r="E90" s="6"/>
      <c r="F90" s="5"/>
      <c r="G90" s="6"/>
      <c r="H90" s="6"/>
      <c r="I90" s="19" t="str">
        <f aca="false">IF(COUNTA(A90:H90)=0,"",IF(OR(A90="",NOT(ISNUMBER(B90)),NOT(ISNUMBER(D90)),AND(C90&lt;&gt;"Приход",C90&lt;&gt;"Расход")),"Ошибка: поля или тип",IF(OR(B90&lt;36526,B90&gt;109574,B90&lt;&gt;INT(B90),D90&lt;0),"Ошибка: дата или сумма",IF(COUNTIFS($A$12:$A$511,A90)&lt;&gt;1,"Ошибка: повтор ID",IF(E90="",IF(OR(F90&lt;&gt;"",H90=""),"Ошибка: внеплановая статья/срок","OK"),IF(COUNTIFS(Планы!$A$12:$A$111,E90)&lt;&gt;1,"Ошибка: ID плана",IF(INDEX(Планы!$K$12:$K$111,MATCH(E90,Планы!$A$12:$A$111,0))&lt;&gt;"OK","Ошибка: исходный план",IF(OR(NOT(ISNUMBER(F90)),C90&lt;&gt;INDEX(Планы!$D$12:$D$111,MATCH(E90,Планы!$A$12:$A$111,0))),"Ошибка: срок/направление",IF(AND(F90&gt;=INDEX(Планы!$E$12:$E$111,MATCH(E90,Планы!$A$12:$A$111,0)),F90&lt;=INDEX(Планы!$L$12:$L$111,MATCH(E90,Планы!$A$12:$A$111,0)),IF(INDEX(Планы!$F$12:$F$111,MATCH(E90,Планы!$A$12:$A$111,0))="Разово",F90=INDEX(Планы!$E$12:$E$111,MATCH(E90,Планы!$A$12:$A$111,0)),IF(INDEX(Планы!$F$12:$F$111,MATCH(E90,Планы!$A$12:$A$111,0))="Еженедельно",MOD(F90-INDEX(Планы!$E$12:$E$111,MATCH(E90,Планы!$A$12:$A$111,0)),7)=0,F90=DATE(YEAR(F90),MONTH(F90),MIN(DAY(INDEX(Планы!$E$12:$E$111,MATCH(E90,Планы!$A$12:$A$111,0))),DAY(EOMONTH(F90,0))))))),"OK","Ошибка: нет повторения")))))))))</f>
        <v/>
      </c>
      <c r="J90" s="21" t="str">
        <f aca="false">IF(AND(I90="OK",E90&lt;&gt;""),INDEX(Планы!$G$12:$G$111,MATCH(E90,Планы!$A$12:$A$111,0)),"")</f>
        <v/>
      </c>
      <c r="K90" s="21" t="str">
        <f aca="false">IF(I90&lt;&gt;"OK","",IF(E90="",H90,INDEX(Планы!$C$12:$C$111,MATCH(E90,Планы!$A$12:$A$111,0))))</f>
        <v/>
      </c>
      <c r="L90" s="21" t="n">
        <f aca="false">IF(AND(I90="OK",E90&lt;&gt;"",O90=1),MIN(J90,N90),0)</f>
        <v>0</v>
      </c>
      <c r="M90" s="21" t="n">
        <f aca="false">IF(AND(I90="OK",E90&lt;&gt;"",O90=1),MAX(0,N90-J90),0)</f>
        <v>0</v>
      </c>
      <c r="N90" s="21" t="str">
        <f aca="false">IF(AND(I90="OK",E90&lt;&gt;""),SUMIFS($D$12:$D$511,$E$12:$E$511,E90,$F$12:$F$511,F90,$B$12:$B$511,"&lt;="&amp;Календарь!$L$5,$I$12:$I$511,"OK"),"")</f>
        <v/>
      </c>
      <c r="O90" s="19" t="n">
        <f aca="false">IF(AND(I90="OK",E90&lt;&gt;""),IF(COUNTIFS($E$12:E90,E90,$F$12:F90,F90,$I$12:I90,"OK")=1,1,0),0)</f>
        <v>0</v>
      </c>
    </row>
    <row r="91" customFormat="false" ht="22" hidden="false" customHeight="true" outlineLevel="0" collapsed="false">
      <c r="A91" s="6"/>
      <c r="B91" s="5"/>
      <c r="C91" s="6"/>
      <c r="D91" s="7"/>
      <c r="E91" s="6"/>
      <c r="F91" s="5"/>
      <c r="G91" s="6"/>
      <c r="H91" s="6"/>
      <c r="I91" s="19" t="str">
        <f aca="false">IF(COUNTA(A91:H91)=0,"",IF(OR(A91="",NOT(ISNUMBER(B91)),NOT(ISNUMBER(D91)),AND(C91&lt;&gt;"Приход",C91&lt;&gt;"Расход")),"Ошибка: поля или тип",IF(OR(B91&lt;36526,B91&gt;109574,B91&lt;&gt;INT(B91),D91&lt;0),"Ошибка: дата или сумма",IF(COUNTIFS($A$12:$A$511,A91)&lt;&gt;1,"Ошибка: повтор ID",IF(E91="",IF(OR(F91&lt;&gt;"",H91=""),"Ошибка: внеплановая статья/срок","OK"),IF(COUNTIFS(Планы!$A$12:$A$111,E91)&lt;&gt;1,"Ошибка: ID плана",IF(INDEX(Планы!$K$12:$K$111,MATCH(E91,Планы!$A$12:$A$111,0))&lt;&gt;"OK","Ошибка: исходный план",IF(OR(NOT(ISNUMBER(F91)),C91&lt;&gt;INDEX(Планы!$D$12:$D$111,MATCH(E91,Планы!$A$12:$A$111,0))),"Ошибка: срок/направление",IF(AND(F91&gt;=INDEX(Планы!$E$12:$E$111,MATCH(E91,Планы!$A$12:$A$111,0)),F91&lt;=INDEX(Планы!$L$12:$L$111,MATCH(E91,Планы!$A$12:$A$111,0)),IF(INDEX(Планы!$F$12:$F$111,MATCH(E91,Планы!$A$12:$A$111,0))="Разово",F91=INDEX(Планы!$E$12:$E$111,MATCH(E91,Планы!$A$12:$A$111,0)),IF(INDEX(Планы!$F$12:$F$111,MATCH(E91,Планы!$A$12:$A$111,0))="Еженедельно",MOD(F91-INDEX(Планы!$E$12:$E$111,MATCH(E91,Планы!$A$12:$A$111,0)),7)=0,F91=DATE(YEAR(F91),MONTH(F91),MIN(DAY(INDEX(Планы!$E$12:$E$111,MATCH(E91,Планы!$A$12:$A$111,0))),DAY(EOMONTH(F91,0))))))),"OK","Ошибка: нет повторения")))))))))</f>
        <v/>
      </c>
      <c r="J91" s="21" t="str">
        <f aca="false">IF(AND(I91="OK",E91&lt;&gt;""),INDEX(Планы!$G$12:$G$111,MATCH(E91,Планы!$A$12:$A$111,0)),"")</f>
        <v/>
      </c>
      <c r="K91" s="21" t="str">
        <f aca="false">IF(I91&lt;&gt;"OK","",IF(E91="",H91,INDEX(Планы!$C$12:$C$111,MATCH(E91,Планы!$A$12:$A$111,0))))</f>
        <v/>
      </c>
      <c r="L91" s="21" t="n">
        <f aca="false">IF(AND(I91="OK",E91&lt;&gt;"",O91=1),MIN(J91,N91),0)</f>
        <v>0</v>
      </c>
      <c r="M91" s="21" t="n">
        <f aca="false">IF(AND(I91="OK",E91&lt;&gt;"",O91=1),MAX(0,N91-J91),0)</f>
        <v>0</v>
      </c>
      <c r="N91" s="21" t="str">
        <f aca="false">IF(AND(I91="OK",E91&lt;&gt;""),SUMIFS($D$12:$D$511,$E$12:$E$511,E91,$F$12:$F$511,F91,$B$12:$B$511,"&lt;="&amp;Календарь!$L$5,$I$12:$I$511,"OK"),"")</f>
        <v/>
      </c>
      <c r="O91" s="19" t="n">
        <f aca="false">IF(AND(I91="OK",E91&lt;&gt;""),IF(COUNTIFS($E$12:E91,E91,$F$12:F91,F91,$I$12:I91,"OK")=1,1,0),0)</f>
        <v>0</v>
      </c>
    </row>
    <row r="92" customFormat="false" ht="22" hidden="false" customHeight="true" outlineLevel="0" collapsed="false">
      <c r="A92" s="6"/>
      <c r="B92" s="5"/>
      <c r="C92" s="6"/>
      <c r="D92" s="7"/>
      <c r="E92" s="6"/>
      <c r="F92" s="5"/>
      <c r="G92" s="6"/>
      <c r="H92" s="6"/>
      <c r="I92" s="19" t="str">
        <f aca="false">IF(COUNTA(A92:H92)=0,"",IF(OR(A92="",NOT(ISNUMBER(B92)),NOT(ISNUMBER(D92)),AND(C92&lt;&gt;"Приход",C92&lt;&gt;"Расход")),"Ошибка: поля или тип",IF(OR(B92&lt;36526,B92&gt;109574,B92&lt;&gt;INT(B92),D92&lt;0),"Ошибка: дата или сумма",IF(COUNTIFS($A$12:$A$511,A92)&lt;&gt;1,"Ошибка: повтор ID",IF(E92="",IF(OR(F92&lt;&gt;"",H92=""),"Ошибка: внеплановая статья/срок","OK"),IF(COUNTIFS(Планы!$A$12:$A$111,E92)&lt;&gt;1,"Ошибка: ID плана",IF(INDEX(Планы!$K$12:$K$111,MATCH(E92,Планы!$A$12:$A$111,0))&lt;&gt;"OK","Ошибка: исходный план",IF(OR(NOT(ISNUMBER(F92)),C92&lt;&gt;INDEX(Планы!$D$12:$D$111,MATCH(E92,Планы!$A$12:$A$111,0))),"Ошибка: срок/направление",IF(AND(F92&gt;=INDEX(Планы!$E$12:$E$111,MATCH(E92,Планы!$A$12:$A$111,0)),F92&lt;=INDEX(Планы!$L$12:$L$111,MATCH(E92,Планы!$A$12:$A$111,0)),IF(INDEX(Планы!$F$12:$F$111,MATCH(E92,Планы!$A$12:$A$111,0))="Разово",F92=INDEX(Планы!$E$12:$E$111,MATCH(E92,Планы!$A$12:$A$111,0)),IF(INDEX(Планы!$F$12:$F$111,MATCH(E92,Планы!$A$12:$A$111,0))="Еженедельно",MOD(F92-INDEX(Планы!$E$12:$E$111,MATCH(E92,Планы!$A$12:$A$111,0)),7)=0,F92=DATE(YEAR(F92),MONTH(F92),MIN(DAY(INDEX(Планы!$E$12:$E$111,MATCH(E92,Планы!$A$12:$A$111,0))),DAY(EOMONTH(F92,0))))))),"OK","Ошибка: нет повторения")))))))))</f>
        <v/>
      </c>
      <c r="J92" s="21" t="str">
        <f aca="false">IF(AND(I92="OK",E92&lt;&gt;""),INDEX(Планы!$G$12:$G$111,MATCH(E92,Планы!$A$12:$A$111,0)),"")</f>
        <v/>
      </c>
      <c r="K92" s="21" t="str">
        <f aca="false">IF(I92&lt;&gt;"OK","",IF(E92="",H92,INDEX(Планы!$C$12:$C$111,MATCH(E92,Планы!$A$12:$A$111,0))))</f>
        <v/>
      </c>
      <c r="L92" s="21" t="n">
        <f aca="false">IF(AND(I92="OK",E92&lt;&gt;"",O92=1),MIN(J92,N92),0)</f>
        <v>0</v>
      </c>
      <c r="M92" s="21" t="n">
        <f aca="false">IF(AND(I92="OK",E92&lt;&gt;"",O92=1),MAX(0,N92-J92),0)</f>
        <v>0</v>
      </c>
      <c r="N92" s="21" t="str">
        <f aca="false">IF(AND(I92="OK",E92&lt;&gt;""),SUMIFS($D$12:$D$511,$E$12:$E$511,E92,$F$12:$F$511,F92,$B$12:$B$511,"&lt;="&amp;Календарь!$L$5,$I$12:$I$511,"OK"),"")</f>
        <v/>
      </c>
      <c r="O92" s="19" t="n">
        <f aca="false">IF(AND(I92="OK",E92&lt;&gt;""),IF(COUNTIFS($E$12:E92,E92,$F$12:F92,F92,$I$12:I92,"OK")=1,1,0),0)</f>
        <v>0</v>
      </c>
    </row>
    <row r="93" customFormat="false" ht="22" hidden="false" customHeight="true" outlineLevel="0" collapsed="false">
      <c r="A93" s="6"/>
      <c r="B93" s="5"/>
      <c r="C93" s="6"/>
      <c r="D93" s="7"/>
      <c r="E93" s="6"/>
      <c r="F93" s="5"/>
      <c r="G93" s="6"/>
      <c r="H93" s="6"/>
      <c r="I93" s="19" t="str">
        <f aca="false">IF(COUNTA(A93:H93)=0,"",IF(OR(A93="",NOT(ISNUMBER(B93)),NOT(ISNUMBER(D93)),AND(C93&lt;&gt;"Приход",C93&lt;&gt;"Расход")),"Ошибка: поля или тип",IF(OR(B93&lt;36526,B93&gt;109574,B93&lt;&gt;INT(B93),D93&lt;0),"Ошибка: дата или сумма",IF(COUNTIFS($A$12:$A$511,A93)&lt;&gt;1,"Ошибка: повтор ID",IF(E93="",IF(OR(F93&lt;&gt;"",H93=""),"Ошибка: внеплановая статья/срок","OK"),IF(COUNTIFS(Планы!$A$12:$A$111,E93)&lt;&gt;1,"Ошибка: ID плана",IF(INDEX(Планы!$K$12:$K$111,MATCH(E93,Планы!$A$12:$A$111,0))&lt;&gt;"OK","Ошибка: исходный план",IF(OR(NOT(ISNUMBER(F93)),C93&lt;&gt;INDEX(Планы!$D$12:$D$111,MATCH(E93,Планы!$A$12:$A$111,0))),"Ошибка: срок/направление",IF(AND(F93&gt;=INDEX(Планы!$E$12:$E$111,MATCH(E93,Планы!$A$12:$A$111,0)),F93&lt;=INDEX(Планы!$L$12:$L$111,MATCH(E93,Планы!$A$12:$A$111,0)),IF(INDEX(Планы!$F$12:$F$111,MATCH(E93,Планы!$A$12:$A$111,0))="Разово",F93=INDEX(Планы!$E$12:$E$111,MATCH(E93,Планы!$A$12:$A$111,0)),IF(INDEX(Планы!$F$12:$F$111,MATCH(E93,Планы!$A$12:$A$111,0))="Еженедельно",MOD(F93-INDEX(Планы!$E$12:$E$111,MATCH(E93,Планы!$A$12:$A$111,0)),7)=0,F93=DATE(YEAR(F93),MONTH(F93),MIN(DAY(INDEX(Планы!$E$12:$E$111,MATCH(E93,Планы!$A$12:$A$111,0))),DAY(EOMONTH(F93,0))))))),"OK","Ошибка: нет повторения")))))))))</f>
        <v/>
      </c>
      <c r="J93" s="21" t="str">
        <f aca="false">IF(AND(I93="OK",E93&lt;&gt;""),INDEX(Планы!$G$12:$G$111,MATCH(E93,Планы!$A$12:$A$111,0)),"")</f>
        <v/>
      </c>
      <c r="K93" s="21" t="str">
        <f aca="false">IF(I93&lt;&gt;"OK","",IF(E93="",H93,INDEX(Планы!$C$12:$C$111,MATCH(E93,Планы!$A$12:$A$111,0))))</f>
        <v/>
      </c>
      <c r="L93" s="21" t="n">
        <f aca="false">IF(AND(I93="OK",E93&lt;&gt;"",O93=1),MIN(J93,N93),0)</f>
        <v>0</v>
      </c>
      <c r="M93" s="21" t="n">
        <f aca="false">IF(AND(I93="OK",E93&lt;&gt;"",O93=1),MAX(0,N93-J93),0)</f>
        <v>0</v>
      </c>
      <c r="N93" s="21" t="str">
        <f aca="false">IF(AND(I93="OK",E93&lt;&gt;""),SUMIFS($D$12:$D$511,$E$12:$E$511,E93,$F$12:$F$511,F93,$B$12:$B$511,"&lt;="&amp;Календарь!$L$5,$I$12:$I$511,"OK"),"")</f>
        <v/>
      </c>
      <c r="O93" s="19" t="n">
        <f aca="false">IF(AND(I93="OK",E93&lt;&gt;""),IF(COUNTIFS($E$12:E93,E93,$F$12:F93,F93,$I$12:I93,"OK")=1,1,0),0)</f>
        <v>0</v>
      </c>
    </row>
    <row r="94" customFormat="false" ht="22" hidden="false" customHeight="true" outlineLevel="0" collapsed="false">
      <c r="A94" s="6"/>
      <c r="B94" s="5"/>
      <c r="C94" s="6"/>
      <c r="D94" s="7"/>
      <c r="E94" s="6"/>
      <c r="F94" s="5"/>
      <c r="G94" s="6"/>
      <c r="H94" s="6"/>
      <c r="I94" s="19" t="str">
        <f aca="false">IF(COUNTA(A94:H94)=0,"",IF(OR(A94="",NOT(ISNUMBER(B94)),NOT(ISNUMBER(D94)),AND(C94&lt;&gt;"Приход",C94&lt;&gt;"Расход")),"Ошибка: поля или тип",IF(OR(B94&lt;36526,B94&gt;109574,B94&lt;&gt;INT(B94),D94&lt;0),"Ошибка: дата или сумма",IF(COUNTIFS($A$12:$A$511,A94)&lt;&gt;1,"Ошибка: повтор ID",IF(E94="",IF(OR(F94&lt;&gt;"",H94=""),"Ошибка: внеплановая статья/срок","OK"),IF(COUNTIFS(Планы!$A$12:$A$111,E94)&lt;&gt;1,"Ошибка: ID плана",IF(INDEX(Планы!$K$12:$K$111,MATCH(E94,Планы!$A$12:$A$111,0))&lt;&gt;"OK","Ошибка: исходный план",IF(OR(NOT(ISNUMBER(F94)),C94&lt;&gt;INDEX(Планы!$D$12:$D$111,MATCH(E94,Планы!$A$12:$A$111,0))),"Ошибка: срок/направление",IF(AND(F94&gt;=INDEX(Планы!$E$12:$E$111,MATCH(E94,Планы!$A$12:$A$111,0)),F94&lt;=INDEX(Планы!$L$12:$L$111,MATCH(E94,Планы!$A$12:$A$111,0)),IF(INDEX(Планы!$F$12:$F$111,MATCH(E94,Планы!$A$12:$A$111,0))="Разово",F94=INDEX(Планы!$E$12:$E$111,MATCH(E94,Планы!$A$12:$A$111,0)),IF(INDEX(Планы!$F$12:$F$111,MATCH(E94,Планы!$A$12:$A$111,0))="Еженедельно",MOD(F94-INDEX(Планы!$E$12:$E$111,MATCH(E94,Планы!$A$12:$A$111,0)),7)=0,F94=DATE(YEAR(F94),MONTH(F94),MIN(DAY(INDEX(Планы!$E$12:$E$111,MATCH(E94,Планы!$A$12:$A$111,0))),DAY(EOMONTH(F94,0))))))),"OK","Ошибка: нет повторения")))))))))</f>
        <v/>
      </c>
      <c r="J94" s="21" t="str">
        <f aca="false">IF(AND(I94="OK",E94&lt;&gt;""),INDEX(Планы!$G$12:$G$111,MATCH(E94,Планы!$A$12:$A$111,0)),"")</f>
        <v/>
      </c>
      <c r="K94" s="21" t="str">
        <f aca="false">IF(I94&lt;&gt;"OK","",IF(E94="",H94,INDEX(Планы!$C$12:$C$111,MATCH(E94,Планы!$A$12:$A$111,0))))</f>
        <v/>
      </c>
      <c r="L94" s="21" t="n">
        <f aca="false">IF(AND(I94="OK",E94&lt;&gt;"",O94=1),MIN(J94,N94),0)</f>
        <v>0</v>
      </c>
      <c r="M94" s="21" t="n">
        <f aca="false">IF(AND(I94="OK",E94&lt;&gt;"",O94=1),MAX(0,N94-J94),0)</f>
        <v>0</v>
      </c>
      <c r="N94" s="21" t="str">
        <f aca="false">IF(AND(I94="OK",E94&lt;&gt;""),SUMIFS($D$12:$D$511,$E$12:$E$511,E94,$F$12:$F$511,F94,$B$12:$B$511,"&lt;="&amp;Календарь!$L$5,$I$12:$I$511,"OK"),"")</f>
        <v/>
      </c>
      <c r="O94" s="19" t="n">
        <f aca="false">IF(AND(I94="OK",E94&lt;&gt;""),IF(COUNTIFS($E$12:E94,E94,$F$12:F94,F94,$I$12:I94,"OK")=1,1,0),0)</f>
        <v>0</v>
      </c>
    </row>
    <row r="95" customFormat="false" ht="22" hidden="false" customHeight="true" outlineLevel="0" collapsed="false">
      <c r="A95" s="6"/>
      <c r="B95" s="5"/>
      <c r="C95" s="6"/>
      <c r="D95" s="7"/>
      <c r="E95" s="6"/>
      <c r="F95" s="5"/>
      <c r="G95" s="6"/>
      <c r="H95" s="6"/>
      <c r="I95" s="19" t="str">
        <f aca="false">IF(COUNTA(A95:H95)=0,"",IF(OR(A95="",NOT(ISNUMBER(B95)),NOT(ISNUMBER(D95)),AND(C95&lt;&gt;"Приход",C95&lt;&gt;"Расход")),"Ошибка: поля или тип",IF(OR(B95&lt;36526,B95&gt;109574,B95&lt;&gt;INT(B95),D95&lt;0),"Ошибка: дата или сумма",IF(COUNTIFS($A$12:$A$511,A95)&lt;&gt;1,"Ошибка: повтор ID",IF(E95="",IF(OR(F95&lt;&gt;"",H95=""),"Ошибка: внеплановая статья/срок","OK"),IF(COUNTIFS(Планы!$A$12:$A$111,E95)&lt;&gt;1,"Ошибка: ID плана",IF(INDEX(Планы!$K$12:$K$111,MATCH(E95,Планы!$A$12:$A$111,0))&lt;&gt;"OK","Ошибка: исходный план",IF(OR(NOT(ISNUMBER(F95)),C95&lt;&gt;INDEX(Планы!$D$12:$D$111,MATCH(E95,Планы!$A$12:$A$111,0))),"Ошибка: срок/направление",IF(AND(F95&gt;=INDEX(Планы!$E$12:$E$111,MATCH(E95,Планы!$A$12:$A$111,0)),F95&lt;=INDEX(Планы!$L$12:$L$111,MATCH(E95,Планы!$A$12:$A$111,0)),IF(INDEX(Планы!$F$12:$F$111,MATCH(E95,Планы!$A$12:$A$111,0))="Разово",F95=INDEX(Планы!$E$12:$E$111,MATCH(E95,Планы!$A$12:$A$111,0)),IF(INDEX(Планы!$F$12:$F$111,MATCH(E95,Планы!$A$12:$A$111,0))="Еженедельно",MOD(F95-INDEX(Планы!$E$12:$E$111,MATCH(E95,Планы!$A$12:$A$111,0)),7)=0,F95=DATE(YEAR(F95),MONTH(F95),MIN(DAY(INDEX(Планы!$E$12:$E$111,MATCH(E95,Планы!$A$12:$A$111,0))),DAY(EOMONTH(F95,0))))))),"OK","Ошибка: нет повторения")))))))))</f>
        <v/>
      </c>
      <c r="J95" s="21" t="str">
        <f aca="false">IF(AND(I95="OK",E95&lt;&gt;""),INDEX(Планы!$G$12:$G$111,MATCH(E95,Планы!$A$12:$A$111,0)),"")</f>
        <v/>
      </c>
      <c r="K95" s="21" t="str">
        <f aca="false">IF(I95&lt;&gt;"OK","",IF(E95="",H95,INDEX(Планы!$C$12:$C$111,MATCH(E95,Планы!$A$12:$A$111,0))))</f>
        <v/>
      </c>
      <c r="L95" s="21" t="n">
        <f aca="false">IF(AND(I95="OK",E95&lt;&gt;"",O95=1),MIN(J95,N95),0)</f>
        <v>0</v>
      </c>
      <c r="M95" s="21" t="n">
        <f aca="false">IF(AND(I95="OK",E95&lt;&gt;"",O95=1),MAX(0,N95-J95),0)</f>
        <v>0</v>
      </c>
      <c r="N95" s="21" t="str">
        <f aca="false">IF(AND(I95="OK",E95&lt;&gt;""),SUMIFS($D$12:$D$511,$E$12:$E$511,E95,$F$12:$F$511,F95,$B$12:$B$511,"&lt;="&amp;Календарь!$L$5,$I$12:$I$511,"OK"),"")</f>
        <v/>
      </c>
      <c r="O95" s="19" t="n">
        <f aca="false">IF(AND(I95="OK",E95&lt;&gt;""),IF(COUNTIFS($E$12:E95,E95,$F$12:F95,F95,$I$12:I95,"OK")=1,1,0),0)</f>
        <v>0</v>
      </c>
    </row>
    <row r="96" customFormat="false" ht="22" hidden="false" customHeight="true" outlineLevel="0" collapsed="false">
      <c r="A96" s="6"/>
      <c r="B96" s="5"/>
      <c r="C96" s="6"/>
      <c r="D96" s="7"/>
      <c r="E96" s="6"/>
      <c r="F96" s="5"/>
      <c r="G96" s="6"/>
      <c r="H96" s="6"/>
      <c r="I96" s="19" t="str">
        <f aca="false">IF(COUNTA(A96:H96)=0,"",IF(OR(A96="",NOT(ISNUMBER(B96)),NOT(ISNUMBER(D96)),AND(C96&lt;&gt;"Приход",C96&lt;&gt;"Расход")),"Ошибка: поля или тип",IF(OR(B96&lt;36526,B96&gt;109574,B96&lt;&gt;INT(B96),D96&lt;0),"Ошибка: дата или сумма",IF(COUNTIFS($A$12:$A$511,A96)&lt;&gt;1,"Ошибка: повтор ID",IF(E96="",IF(OR(F96&lt;&gt;"",H96=""),"Ошибка: внеплановая статья/срок","OK"),IF(COUNTIFS(Планы!$A$12:$A$111,E96)&lt;&gt;1,"Ошибка: ID плана",IF(INDEX(Планы!$K$12:$K$111,MATCH(E96,Планы!$A$12:$A$111,0))&lt;&gt;"OK","Ошибка: исходный план",IF(OR(NOT(ISNUMBER(F96)),C96&lt;&gt;INDEX(Планы!$D$12:$D$111,MATCH(E96,Планы!$A$12:$A$111,0))),"Ошибка: срок/направление",IF(AND(F96&gt;=INDEX(Планы!$E$12:$E$111,MATCH(E96,Планы!$A$12:$A$111,0)),F96&lt;=INDEX(Планы!$L$12:$L$111,MATCH(E96,Планы!$A$12:$A$111,0)),IF(INDEX(Планы!$F$12:$F$111,MATCH(E96,Планы!$A$12:$A$111,0))="Разово",F96=INDEX(Планы!$E$12:$E$111,MATCH(E96,Планы!$A$12:$A$111,0)),IF(INDEX(Планы!$F$12:$F$111,MATCH(E96,Планы!$A$12:$A$111,0))="Еженедельно",MOD(F96-INDEX(Планы!$E$12:$E$111,MATCH(E96,Планы!$A$12:$A$111,0)),7)=0,F96=DATE(YEAR(F96),MONTH(F96),MIN(DAY(INDEX(Планы!$E$12:$E$111,MATCH(E96,Планы!$A$12:$A$111,0))),DAY(EOMONTH(F96,0))))))),"OK","Ошибка: нет повторения")))))))))</f>
        <v/>
      </c>
      <c r="J96" s="21" t="str">
        <f aca="false">IF(AND(I96="OK",E96&lt;&gt;""),INDEX(Планы!$G$12:$G$111,MATCH(E96,Планы!$A$12:$A$111,0)),"")</f>
        <v/>
      </c>
      <c r="K96" s="21" t="str">
        <f aca="false">IF(I96&lt;&gt;"OK","",IF(E96="",H96,INDEX(Планы!$C$12:$C$111,MATCH(E96,Планы!$A$12:$A$111,0))))</f>
        <v/>
      </c>
      <c r="L96" s="21" t="n">
        <f aca="false">IF(AND(I96="OK",E96&lt;&gt;"",O96=1),MIN(J96,N96),0)</f>
        <v>0</v>
      </c>
      <c r="M96" s="21" t="n">
        <f aca="false">IF(AND(I96="OK",E96&lt;&gt;"",O96=1),MAX(0,N96-J96),0)</f>
        <v>0</v>
      </c>
      <c r="N96" s="21" t="str">
        <f aca="false">IF(AND(I96="OK",E96&lt;&gt;""),SUMIFS($D$12:$D$511,$E$12:$E$511,E96,$F$12:$F$511,F96,$B$12:$B$511,"&lt;="&amp;Календарь!$L$5,$I$12:$I$511,"OK"),"")</f>
        <v/>
      </c>
      <c r="O96" s="19" t="n">
        <f aca="false">IF(AND(I96="OK",E96&lt;&gt;""),IF(COUNTIFS($E$12:E96,E96,$F$12:F96,F96,$I$12:I96,"OK")=1,1,0),0)</f>
        <v>0</v>
      </c>
    </row>
    <row r="97" customFormat="false" ht="22" hidden="false" customHeight="true" outlineLevel="0" collapsed="false">
      <c r="A97" s="6"/>
      <c r="B97" s="5"/>
      <c r="C97" s="6"/>
      <c r="D97" s="7"/>
      <c r="E97" s="6"/>
      <c r="F97" s="5"/>
      <c r="G97" s="6"/>
      <c r="H97" s="6"/>
      <c r="I97" s="19" t="str">
        <f aca="false">IF(COUNTA(A97:H97)=0,"",IF(OR(A97="",NOT(ISNUMBER(B97)),NOT(ISNUMBER(D97)),AND(C97&lt;&gt;"Приход",C97&lt;&gt;"Расход")),"Ошибка: поля или тип",IF(OR(B97&lt;36526,B97&gt;109574,B97&lt;&gt;INT(B97),D97&lt;0),"Ошибка: дата или сумма",IF(COUNTIFS($A$12:$A$511,A97)&lt;&gt;1,"Ошибка: повтор ID",IF(E97="",IF(OR(F97&lt;&gt;"",H97=""),"Ошибка: внеплановая статья/срок","OK"),IF(COUNTIFS(Планы!$A$12:$A$111,E97)&lt;&gt;1,"Ошибка: ID плана",IF(INDEX(Планы!$K$12:$K$111,MATCH(E97,Планы!$A$12:$A$111,0))&lt;&gt;"OK","Ошибка: исходный план",IF(OR(NOT(ISNUMBER(F97)),C97&lt;&gt;INDEX(Планы!$D$12:$D$111,MATCH(E97,Планы!$A$12:$A$111,0))),"Ошибка: срок/направление",IF(AND(F97&gt;=INDEX(Планы!$E$12:$E$111,MATCH(E97,Планы!$A$12:$A$111,0)),F97&lt;=INDEX(Планы!$L$12:$L$111,MATCH(E97,Планы!$A$12:$A$111,0)),IF(INDEX(Планы!$F$12:$F$111,MATCH(E97,Планы!$A$12:$A$111,0))="Разово",F97=INDEX(Планы!$E$12:$E$111,MATCH(E97,Планы!$A$12:$A$111,0)),IF(INDEX(Планы!$F$12:$F$111,MATCH(E97,Планы!$A$12:$A$111,0))="Еженедельно",MOD(F97-INDEX(Планы!$E$12:$E$111,MATCH(E97,Планы!$A$12:$A$111,0)),7)=0,F97=DATE(YEAR(F97),MONTH(F97),MIN(DAY(INDEX(Планы!$E$12:$E$111,MATCH(E97,Планы!$A$12:$A$111,0))),DAY(EOMONTH(F97,0))))))),"OK","Ошибка: нет повторения")))))))))</f>
        <v/>
      </c>
      <c r="J97" s="21" t="str">
        <f aca="false">IF(AND(I97="OK",E97&lt;&gt;""),INDEX(Планы!$G$12:$G$111,MATCH(E97,Планы!$A$12:$A$111,0)),"")</f>
        <v/>
      </c>
      <c r="K97" s="21" t="str">
        <f aca="false">IF(I97&lt;&gt;"OK","",IF(E97="",H97,INDEX(Планы!$C$12:$C$111,MATCH(E97,Планы!$A$12:$A$111,0))))</f>
        <v/>
      </c>
      <c r="L97" s="21" t="n">
        <f aca="false">IF(AND(I97="OK",E97&lt;&gt;"",O97=1),MIN(J97,N97),0)</f>
        <v>0</v>
      </c>
      <c r="M97" s="21" t="n">
        <f aca="false">IF(AND(I97="OK",E97&lt;&gt;"",O97=1),MAX(0,N97-J97),0)</f>
        <v>0</v>
      </c>
      <c r="N97" s="21" t="str">
        <f aca="false">IF(AND(I97="OK",E97&lt;&gt;""),SUMIFS($D$12:$D$511,$E$12:$E$511,E97,$F$12:$F$511,F97,$B$12:$B$511,"&lt;="&amp;Календарь!$L$5,$I$12:$I$511,"OK"),"")</f>
        <v/>
      </c>
      <c r="O97" s="19" t="n">
        <f aca="false">IF(AND(I97="OK",E97&lt;&gt;""),IF(COUNTIFS($E$12:E97,E97,$F$12:F97,F97,$I$12:I97,"OK")=1,1,0),0)</f>
        <v>0</v>
      </c>
    </row>
    <row r="98" customFormat="false" ht="22" hidden="false" customHeight="true" outlineLevel="0" collapsed="false">
      <c r="A98" s="6"/>
      <c r="B98" s="5"/>
      <c r="C98" s="6"/>
      <c r="D98" s="7"/>
      <c r="E98" s="6"/>
      <c r="F98" s="5"/>
      <c r="G98" s="6"/>
      <c r="H98" s="6"/>
      <c r="I98" s="19" t="str">
        <f aca="false">IF(COUNTA(A98:H98)=0,"",IF(OR(A98="",NOT(ISNUMBER(B98)),NOT(ISNUMBER(D98)),AND(C98&lt;&gt;"Приход",C98&lt;&gt;"Расход")),"Ошибка: поля или тип",IF(OR(B98&lt;36526,B98&gt;109574,B98&lt;&gt;INT(B98),D98&lt;0),"Ошибка: дата или сумма",IF(COUNTIFS($A$12:$A$511,A98)&lt;&gt;1,"Ошибка: повтор ID",IF(E98="",IF(OR(F98&lt;&gt;"",H98=""),"Ошибка: внеплановая статья/срок","OK"),IF(COUNTIFS(Планы!$A$12:$A$111,E98)&lt;&gt;1,"Ошибка: ID плана",IF(INDEX(Планы!$K$12:$K$111,MATCH(E98,Планы!$A$12:$A$111,0))&lt;&gt;"OK","Ошибка: исходный план",IF(OR(NOT(ISNUMBER(F98)),C98&lt;&gt;INDEX(Планы!$D$12:$D$111,MATCH(E98,Планы!$A$12:$A$111,0))),"Ошибка: срок/направление",IF(AND(F98&gt;=INDEX(Планы!$E$12:$E$111,MATCH(E98,Планы!$A$12:$A$111,0)),F98&lt;=INDEX(Планы!$L$12:$L$111,MATCH(E98,Планы!$A$12:$A$111,0)),IF(INDEX(Планы!$F$12:$F$111,MATCH(E98,Планы!$A$12:$A$111,0))="Разово",F98=INDEX(Планы!$E$12:$E$111,MATCH(E98,Планы!$A$12:$A$111,0)),IF(INDEX(Планы!$F$12:$F$111,MATCH(E98,Планы!$A$12:$A$111,0))="Еженедельно",MOD(F98-INDEX(Планы!$E$12:$E$111,MATCH(E98,Планы!$A$12:$A$111,0)),7)=0,F98=DATE(YEAR(F98),MONTH(F98),MIN(DAY(INDEX(Планы!$E$12:$E$111,MATCH(E98,Планы!$A$12:$A$111,0))),DAY(EOMONTH(F98,0))))))),"OK","Ошибка: нет повторения")))))))))</f>
        <v/>
      </c>
      <c r="J98" s="21" t="str">
        <f aca="false">IF(AND(I98="OK",E98&lt;&gt;""),INDEX(Планы!$G$12:$G$111,MATCH(E98,Планы!$A$12:$A$111,0)),"")</f>
        <v/>
      </c>
      <c r="K98" s="21" t="str">
        <f aca="false">IF(I98&lt;&gt;"OK","",IF(E98="",H98,INDEX(Планы!$C$12:$C$111,MATCH(E98,Планы!$A$12:$A$111,0))))</f>
        <v/>
      </c>
      <c r="L98" s="21" t="n">
        <f aca="false">IF(AND(I98="OK",E98&lt;&gt;"",O98=1),MIN(J98,N98),0)</f>
        <v>0</v>
      </c>
      <c r="M98" s="21" t="n">
        <f aca="false">IF(AND(I98="OK",E98&lt;&gt;"",O98=1),MAX(0,N98-J98),0)</f>
        <v>0</v>
      </c>
      <c r="N98" s="21" t="str">
        <f aca="false">IF(AND(I98="OK",E98&lt;&gt;""),SUMIFS($D$12:$D$511,$E$12:$E$511,E98,$F$12:$F$511,F98,$B$12:$B$511,"&lt;="&amp;Календарь!$L$5,$I$12:$I$511,"OK"),"")</f>
        <v/>
      </c>
      <c r="O98" s="19" t="n">
        <f aca="false">IF(AND(I98="OK",E98&lt;&gt;""),IF(COUNTIFS($E$12:E98,E98,$F$12:F98,F98,$I$12:I98,"OK")=1,1,0),0)</f>
        <v>0</v>
      </c>
    </row>
    <row r="99" customFormat="false" ht="22" hidden="false" customHeight="true" outlineLevel="0" collapsed="false">
      <c r="A99" s="6"/>
      <c r="B99" s="5"/>
      <c r="C99" s="6"/>
      <c r="D99" s="7"/>
      <c r="E99" s="6"/>
      <c r="F99" s="5"/>
      <c r="G99" s="6"/>
      <c r="H99" s="6"/>
      <c r="I99" s="19" t="str">
        <f aca="false">IF(COUNTA(A99:H99)=0,"",IF(OR(A99="",NOT(ISNUMBER(B99)),NOT(ISNUMBER(D99)),AND(C99&lt;&gt;"Приход",C99&lt;&gt;"Расход")),"Ошибка: поля или тип",IF(OR(B99&lt;36526,B99&gt;109574,B99&lt;&gt;INT(B99),D99&lt;0),"Ошибка: дата или сумма",IF(COUNTIFS($A$12:$A$511,A99)&lt;&gt;1,"Ошибка: повтор ID",IF(E99="",IF(OR(F99&lt;&gt;"",H99=""),"Ошибка: внеплановая статья/срок","OK"),IF(COUNTIFS(Планы!$A$12:$A$111,E99)&lt;&gt;1,"Ошибка: ID плана",IF(INDEX(Планы!$K$12:$K$111,MATCH(E99,Планы!$A$12:$A$111,0))&lt;&gt;"OK","Ошибка: исходный план",IF(OR(NOT(ISNUMBER(F99)),C99&lt;&gt;INDEX(Планы!$D$12:$D$111,MATCH(E99,Планы!$A$12:$A$111,0))),"Ошибка: срок/направление",IF(AND(F99&gt;=INDEX(Планы!$E$12:$E$111,MATCH(E99,Планы!$A$12:$A$111,0)),F99&lt;=INDEX(Планы!$L$12:$L$111,MATCH(E99,Планы!$A$12:$A$111,0)),IF(INDEX(Планы!$F$12:$F$111,MATCH(E99,Планы!$A$12:$A$111,0))="Разово",F99=INDEX(Планы!$E$12:$E$111,MATCH(E99,Планы!$A$12:$A$111,0)),IF(INDEX(Планы!$F$12:$F$111,MATCH(E99,Планы!$A$12:$A$111,0))="Еженедельно",MOD(F99-INDEX(Планы!$E$12:$E$111,MATCH(E99,Планы!$A$12:$A$111,0)),7)=0,F99=DATE(YEAR(F99),MONTH(F99),MIN(DAY(INDEX(Планы!$E$12:$E$111,MATCH(E99,Планы!$A$12:$A$111,0))),DAY(EOMONTH(F99,0))))))),"OK","Ошибка: нет повторения")))))))))</f>
        <v/>
      </c>
      <c r="J99" s="21" t="str">
        <f aca="false">IF(AND(I99="OK",E99&lt;&gt;""),INDEX(Планы!$G$12:$G$111,MATCH(E99,Планы!$A$12:$A$111,0)),"")</f>
        <v/>
      </c>
      <c r="K99" s="21" t="str">
        <f aca="false">IF(I99&lt;&gt;"OK","",IF(E99="",H99,INDEX(Планы!$C$12:$C$111,MATCH(E99,Планы!$A$12:$A$111,0))))</f>
        <v/>
      </c>
      <c r="L99" s="21" t="n">
        <f aca="false">IF(AND(I99="OK",E99&lt;&gt;"",O99=1),MIN(J99,N99),0)</f>
        <v>0</v>
      </c>
      <c r="M99" s="21" t="n">
        <f aca="false">IF(AND(I99="OK",E99&lt;&gt;"",O99=1),MAX(0,N99-J99),0)</f>
        <v>0</v>
      </c>
      <c r="N99" s="21" t="str">
        <f aca="false">IF(AND(I99="OK",E99&lt;&gt;""),SUMIFS($D$12:$D$511,$E$12:$E$511,E99,$F$12:$F$511,F99,$B$12:$B$511,"&lt;="&amp;Календарь!$L$5,$I$12:$I$511,"OK"),"")</f>
        <v/>
      </c>
      <c r="O99" s="19" t="n">
        <f aca="false">IF(AND(I99="OK",E99&lt;&gt;""),IF(COUNTIFS($E$12:E99,E99,$F$12:F99,F99,$I$12:I99,"OK")=1,1,0),0)</f>
        <v>0</v>
      </c>
    </row>
    <row r="100" customFormat="false" ht="22" hidden="false" customHeight="true" outlineLevel="0" collapsed="false">
      <c r="A100" s="6"/>
      <c r="B100" s="5"/>
      <c r="C100" s="6"/>
      <c r="D100" s="7"/>
      <c r="E100" s="6"/>
      <c r="F100" s="5"/>
      <c r="G100" s="6"/>
      <c r="H100" s="6"/>
      <c r="I100" s="19" t="str">
        <f aca="false">IF(COUNTA(A100:H100)=0,"",IF(OR(A100="",NOT(ISNUMBER(B100)),NOT(ISNUMBER(D100)),AND(C100&lt;&gt;"Приход",C100&lt;&gt;"Расход")),"Ошибка: поля или тип",IF(OR(B100&lt;36526,B100&gt;109574,B100&lt;&gt;INT(B100),D100&lt;0),"Ошибка: дата или сумма",IF(COUNTIFS($A$12:$A$511,A100)&lt;&gt;1,"Ошибка: повтор ID",IF(E100="",IF(OR(F100&lt;&gt;"",H100=""),"Ошибка: внеплановая статья/срок","OK"),IF(COUNTIFS(Планы!$A$12:$A$111,E100)&lt;&gt;1,"Ошибка: ID плана",IF(INDEX(Планы!$K$12:$K$111,MATCH(E100,Планы!$A$12:$A$111,0))&lt;&gt;"OK","Ошибка: исходный план",IF(OR(NOT(ISNUMBER(F100)),C100&lt;&gt;INDEX(Планы!$D$12:$D$111,MATCH(E100,Планы!$A$12:$A$111,0))),"Ошибка: срок/направление",IF(AND(F100&gt;=INDEX(Планы!$E$12:$E$111,MATCH(E100,Планы!$A$12:$A$111,0)),F100&lt;=INDEX(Планы!$L$12:$L$111,MATCH(E100,Планы!$A$12:$A$111,0)),IF(INDEX(Планы!$F$12:$F$111,MATCH(E100,Планы!$A$12:$A$111,0))="Разово",F100=INDEX(Планы!$E$12:$E$111,MATCH(E100,Планы!$A$12:$A$111,0)),IF(INDEX(Планы!$F$12:$F$111,MATCH(E100,Планы!$A$12:$A$111,0))="Еженедельно",MOD(F100-INDEX(Планы!$E$12:$E$111,MATCH(E100,Планы!$A$12:$A$111,0)),7)=0,F100=DATE(YEAR(F100),MONTH(F100),MIN(DAY(INDEX(Планы!$E$12:$E$111,MATCH(E100,Планы!$A$12:$A$111,0))),DAY(EOMONTH(F100,0))))))),"OK","Ошибка: нет повторения")))))))))</f>
        <v/>
      </c>
      <c r="J100" s="21" t="str">
        <f aca="false">IF(AND(I100="OK",E100&lt;&gt;""),INDEX(Планы!$G$12:$G$111,MATCH(E100,Планы!$A$12:$A$111,0)),"")</f>
        <v/>
      </c>
      <c r="K100" s="21" t="str">
        <f aca="false">IF(I100&lt;&gt;"OK","",IF(E100="",H100,INDEX(Планы!$C$12:$C$111,MATCH(E100,Планы!$A$12:$A$111,0))))</f>
        <v/>
      </c>
      <c r="L100" s="21" t="n">
        <f aca="false">IF(AND(I100="OK",E100&lt;&gt;"",O100=1),MIN(J100,N100),0)</f>
        <v>0</v>
      </c>
      <c r="M100" s="21" t="n">
        <f aca="false">IF(AND(I100="OK",E100&lt;&gt;"",O100=1),MAX(0,N100-J100),0)</f>
        <v>0</v>
      </c>
      <c r="N100" s="21" t="str">
        <f aca="false">IF(AND(I100="OK",E100&lt;&gt;""),SUMIFS($D$12:$D$511,$E$12:$E$511,E100,$F$12:$F$511,F100,$B$12:$B$511,"&lt;="&amp;Календарь!$L$5,$I$12:$I$511,"OK"),"")</f>
        <v/>
      </c>
      <c r="O100" s="19" t="n">
        <f aca="false">IF(AND(I100="OK",E100&lt;&gt;""),IF(COUNTIFS($E$12:E100,E100,$F$12:F100,F100,$I$12:I100,"OK")=1,1,0),0)</f>
        <v>0</v>
      </c>
    </row>
    <row r="101" customFormat="false" ht="22" hidden="false" customHeight="true" outlineLevel="0" collapsed="false">
      <c r="A101" s="6"/>
      <c r="B101" s="5"/>
      <c r="C101" s="6"/>
      <c r="D101" s="7"/>
      <c r="E101" s="6"/>
      <c r="F101" s="5"/>
      <c r="G101" s="6"/>
      <c r="H101" s="6"/>
      <c r="I101" s="19" t="str">
        <f aca="false">IF(COUNTA(A101:H101)=0,"",IF(OR(A101="",NOT(ISNUMBER(B101)),NOT(ISNUMBER(D101)),AND(C101&lt;&gt;"Приход",C101&lt;&gt;"Расход")),"Ошибка: поля или тип",IF(OR(B101&lt;36526,B101&gt;109574,B101&lt;&gt;INT(B101),D101&lt;0),"Ошибка: дата или сумма",IF(COUNTIFS($A$12:$A$511,A101)&lt;&gt;1,"Ошибка: повтор ID",IF(E101="",IF(OR(F101&lt;&gt;"",H101=""),"Ошибка: внеплановая статья/срок","OK"),IF(COUNTIFS(Планы!$A$12:$A$111,E101)&lt;&gt;1,"Ошибка: ID плана",IF(INDEX(Планы!$K$12:$K$111,MATCH(E101,Планы!$A$12:$A$111,0))&lt;&gt;"OK","Ошибка: исходный план",IF(OR(NOT(ISNUMBER(F101)),C101&lt;&gt;INDEX(Планы!$D$12:$D$111,MATCH(E101,Планы!$A$12:$A$111,0))),"Ошибка: срок/направление",IF(AND(F101&gt;=INDEX(Планы!$E$12:$E$111,MATCH(E101,Планы!$A$12:$A$111,0)),F101&lt;=INDEX(Планы!$L$12:$L$111,MATCH(E101,Планы!$A$12:$A$111,0)),IF(INDEX(Планы!$F$12:$F$111,MATCH(E101,Планы!$A$12:$A$111,0))="Разово",F101=INDEX(Планы!$E$12:$E$111,MATCH(E101,Планы!$A$12:$A$111,0)),IF(INDEX(Планы!$F$12:$F$111,MATCH(E101,Планы!$A$12:$A$111,0))="Еженедельно",MOD(F101-INDEX(Планы!$E$12:$E$111,MATCH(E101,Планы!$A$12:$A$111,0)),7)=0,F101=DATE(YEAR(F101),MONTH(F101),MIN(DAY(INDEX(Планы!$E$12:$E$111,MATCH(E101,Планы!$A$12:$A$111,0))),DAY(EOMONTH(F101,0))))))),"OK","Ошибка: нет повторения")))))))))</f>
        <v/>
      </c>
      <c r="J101" s="21" t="str">
        <f aca="false">IF(AND(I101="OK",E101&lt;&gt;""),INDEX(Планы!$G$12:$G$111,MATCH(E101,Планы!$A$12:$A$111,0)),"")</f>
        <v/>
      </c>
      <c r="K101" s="21" t="str">
        <f aca="false">IF(I101&lt;&gt;"OK","",IF(E101="",H101,INDEX(Планы!$C$12:$C$111,MATCH(E101,Планы!$A$12:$A$111,0))))</f>
        <v/>
      </c>
      <c r="L101" s="21" t="n">
        <f aca="false">IF(AND(I101="OK",E101&lt;&gt;"",O101=1),MIN(J101,N101),0)</f>
        <v>0</v>
      </c>
      <c r="M101" s="21" t="n">
        <f aca="false">IF(AND(I101="OK",E101&lt;&gt;"",O101=1),MAX(0,N101-J101),0)</f>
        <v>0</v>
      </c>
      <c r="N101" s="21" t="str">
        <f aca="false">IF(AND(I101="OK",E101&lt;&gt;""),SUMIFS($D$12:$D$511,$E$12:$E$511,E101,$F$12:$F$511,F101,$B$12:$B$511,"&lt;="&amp;Календарь!$L$5,$I$12:$I$511,"OK"),"")</f>
        <v/>
      </c>
      <c r="O101" s="19" t="n">
        <f aca="false">IF(AND(I101="OK",E101&lt;&gt;""),IF(COUNTIFS($E$12:E101,E101,$F$12:F101,F101,$I$12:I101,"OK")=1,1,0),0)</f>
        <v>0</v>
      </c>
    </row>
    <row r="102" customFormat="false" ht="22" hidden="false" customHeight="true" outlineLevel="0" collapsed="false">
      <c r="A102" s="6"/>
      <c r="B102" s="5"/>
      <c r="C102" s="6"/>
      <c r="D102" s="7"/>
      <c r="E102" s="6"/>
      <c r="F102" s="5"/>
      <c r="G102" s="6"/>
      <c r="H102" s="6"/>
      <c r="I102" s="19" t="str">
        <f aca="false">IF(COUNTA(A102:H102)=0,"",IF(OR(A102="",NOT(ISNUMBER(B102)),NOT(ISNUMBER(D102)),AND(C102&lt;&gt;"Приход",C102&lt;&gt;"Расход")),"Ошибка: поля или тип",IF(OR(B102&lt;36526,B102&gt;109574,B102&lt;&gt;INT(B102),D102&lt;0),"Ошибка: дата или сумма",IF(COUNTIFS($A$12:$A$511,A102)&lt;&gt;1,"Ошибка: повтор ID",IF(E102="",IF(OR(F102&lt;&gt;"",H102=""),"Ошибка: внеплановая статья/срок","OK"),IF(COUNTIFS(Планы!$A$12:$A$111,E102)&lt;&gt;1,"Ошибка: ID плана",IF(INDEX(Планы!$K$12:$K$111,MATCH(E102,Планы!$A$12:$A$111,0))&lt;&gt;"OK","Ошибка: исходный план",IF(OR(NOT(ISNUMBER(F102)),C102&lt;&gt;INDEX(Планы!$D$12:$D$111,MATCH(E102,Планы!$A$12:$A$111,0))),"Ошибка: срок/направление",IF(AND(F102&gt;=INDEX(Планы!$E$12:$E$111,MATCH(E102,Планы!$A$12:$A$111,0)),F102&lt;=INDEX(Планы!$L$12:$L$111,MATCH(E102,Планы!$A$12:$A$111,0)),IF(INDEX(Планы!$F$12:$F$111,MATCH(E102,Планы!$A$12:$A$111,0))="Разово",F102=INDEX(Планы!$E$12:$E$111,MATCH(E102,Планы!$A$12:$A$111,0)),IF(INDEX(Планы!$F$12:$F$111,MATCH(E102,Планы!$A$12:$A$111,0))="Еженедельно",MOD(F102-INDEX(Планы!$E$12:$E$111,MATCH(E102,Планы!$A$12:$A$111,0)),7)=0,F102=DATE(YEAR(F102),MONTH(F102),MIN(DAY(INDEX(Планы!$E$12:$E$111,MATCH(E102,Планы!$A$12:$A$111,0))),DAY(EOMONTH(F102,0))))))),"OK","Ошибка: нет повторения")))))))))</f>
        <v/>
      </c>
      <c r="J102" s="21" t="str">
        <f aca="false">IF(AND(I102="OK",E102&lt;&gt;""),INDEX(Планы!$G$12:$G$111,MATCH(E102,Планы!$A$12:$A$111,0)),"")</f>
        <v/>
      </c>
      <c r="K102" s="21" t="str">
        <f aca="false">IF(I102&lt;&gt;"OK","",IF(E102="",H102,INDEX(Планы!$C$12:$C$111,MATCH(E102,Планы!$A$12:$A$111,0))))</f>
        <v/>
      </c>
      <c r="L102" s="21" t="n">
        <f aca="false">IF(AND(I102="OK",E102&lt;&gt;"",O102=1),MIN(J102,N102),0)</f>
        <v>0</v>
      </c>
      <c r="M102" s="21" t="n">
        <f aca="false">IF(AND(I102="OK",E102&lt;&gt;"",O102=1),MAX(0,N102-J102),0)</f>
        <v>0</v>
      </c>
      <c r="N102" s="21" t="str">
        <f aca="false">IF(AND(I102="OK",E102&lt;&gt;""),SUMIFS($D$12:$D$511,$E$12:$E$511,E102,$F$12:$F$511,F102,$B$12:$B$511,"&lt;="&amp;Календарь!$L$5,$I$12:$I$511,"OK"),"")</f>
        <v/>
      </c>
      <c r="O102" s="19" t="n">
        <f aca="false">IF(AND(I102="OK",E102&lt;&gt;""),IF(COUNTIFS($E$12:E102,E102,$F$12:F102,F102,$I$12:I102,"OK")=1,1,0),0)</f>
        <v>0</v>
      </c>
    </row>
    <row r="103" customFormat="false" ht="22" hidden="false" customHeight="true" outlineLevel="0" collapsed="false">
      <c r="A103" s="6"/>
      <c r="B103" s="5"/>
      <c r="C103" s="6"/>
      <c r="D103" s="7"/>
      <c r="E103" s="6"/>
      <c r="F103" s="5"/>
      <c r="G103" s="6"/>
      <c r="H103" s="6"/>
      <c r="I103" s="19" t="str">
        <f aca="false">IF(COUNTA(A103:H103)=0,"",IF(OR(A103="",NOT(ISNUMBER(B103)),NOT(ISNUMBER(D103)),AND(C103&lt;&gt;"Приход",C103&lt;&gt;"Расход")),"Ошибка: поля или тип",IF(OR(B103&lt;36526,B103&gt;109574,B103&lt;&gt;INT(B103),D103&lt;0),"Ошибка: дата или сумма",IF(COUNTIFS($A$12:$A$511,A103)&lt;&gt;1,"Ошибка: повтор ID",IF(E103="",IF(OR(F103&lt;&gt;"",H103=""),"Ошибка: внеплановая статья/срок","OK"),IF(COUNTIFS(Планы!$A$12:$A$111,E103)&lt;&gt;1,"Ошибка: ID плана",IF(INDEX(Планы!$K$12:$K$111,MATCH(E103,Планы!$A$12:$A$111,0))&lt;&gt;"OK","Ошибка: исходный план",IF(OR(NOT(ISNUMBER(F103)),C103&lt;&gt;INDEX(Планы!$D$12:$D$111,MATCH(E103,Планы!$A$12:$A$111,0))),"Ошибка: срок/направление",IF(AND(F103&gt;=INDEX(Планы!$E$12:$E$111,MATCH(E103,Планы!$A$12:$A$111,0)),F103&lt;=INDEX(Планы!$L$12:$L$111,MATCH(E103,Планы!$A$12:$A$111,0)),IF(INDEX(Планы!$F$12:$F$111,MATCH(E103,Планы!$A$12:$A$111,0))="Разово",F103=INDEX(Планы!$E$12:$E$111,MATCH(E103,Планы!$A$12:$A$111,0)),IF(INDEX(Планы!$F$12:$F$111,MATCH(E103,Планы!$A$12:$A$111,0))="Еженедельно",MOD(F103-INDEX(Планы!$E$12:$E$111,MATCH(E103,Планы!$A$12:$A$111,0)),7)=0,F103=DATE(YEAR(F103),MONTH(F103),MIN(DAY(INDEX(Планы!$E$12:$E$111,MATCH(E103,Планы!$A$12:$A$111,0))),DAY(EOMONTH(F103,0))))))),"OK","Ошибка: нет повторения")))))))))</f>
        <v/>
      </c>
      <c r="J103" s="21" t="str">
        <f aca="false">IF(AND(I103="OK",E103&lt;&gt;""),INDEX(Планы!$G$12:$G$111,MATCH(E103,Планы!$A$12:$A$111,0)),"")</f>
        <v/>
      </c>
      <c r="K103" s="21" t="str">
        <f aca="false">IF(I103&lt;&gt;"OK","",IF(E103="",H103,INDEX(Планы!$C$12:$C$111,MATCH(E103,Планы!$A$12:$A$111,0))))</f>
        <v/>
      </c>
      <c r="L103" s="21" t="n">
        <f aca="false">IF(AND(I103="OK",E103&lt;&gt;"",O103=1),MIN(J103,N103),0)</f>
        <v>0</v>
      </c>
      <c r="M103" s="21" t="n">
        <f aca="false">IF(AND(I103="OK",E103&lt;&gt;"",O103=1),MAX(0,N103-J103),0)</f>
        <v>0</v>
      </c>
      <c r="N103" s="21" t="str">
        <f aca="false">IF(AND(I103="OK",E103&lt;&gt;""),SUMIFS($D$12:$D$511,$E$12:$E$511,E103,$F$12:$F$511,F103,$B$12:$B$511,"&lt;="&amp;Календарь!$L$5,$I$12:$I$511,"OK"),"")</f>
        <v/>
      </c>
      <c r="O103" s="19" t="n">
        <f aca="false">IF(AND(I103="OK",E103&lt;&gt;""),IF(COUNTIFS($E$12:E103,E103,$F$12:F103,F103,$I$12:I103,"OK")=1,1,0),0)</f>
        <v>0</v>
      </c>
    </row>
    <row r="104" customFormat="false" ht="22" hidden="false" customHeight="true" outlineLevel="0" collapsed="false">
      <c r="A104" s="6"/>
      <c r="B104" s="5"/>
      <c r="C104" s="6"/>
      <c r="D104" s="7"/>
      <c r="E104" s="6"/>
      <c r="F104" s="5"/>
      <c r="G104" s="6"/>
      <c r="H104" s="6"/>
      <c r="I104" s="19" t="str">
        <f aca="false">IF(COUNTA(A104:H104)=0,"",IF(OR(A104="",NOT(ISNUMBER(B104)),NOT(ISNUMBER(D104)),AND(C104&lt;&gt;"Приход",C104&lt;&gt;"Расход")),"Ошибка: поля или тип",IF(OR(B104&lt;36526,B104&gt;109574,B104&lt;&gt;INT(B104),D104&lt;0),"Ошибка: дата или сумма",IF(COUNTIFS($A$12:$A$511,A104)&lt;&gt;1,"Ошибка: повтор ID",IF(E104="",IF(OR(F104&lt;&gt;"",H104=""),"Ошибка: внеплановая статья/срок","OK"),IF(COUNTIFS(Планы!$A$12:$A$111,E104)&lt;&gt;1,"Ошибка: ID плана",IF(INDEX(Планы!$K$12:$K$111,MATCH(E104,Планы!$A$12:$A$111,0))&lt;&gt;"OK","Ошибка: исходный план",IF(OR(NOT(ISNUMBER(F104)),C104&lt;&gt;INDEX(Планы!$D$12:$D$111,MATCH(E104,Планы!$A$12:$A$111,0))),"Ошибка: срок/направление",IF(AND(F104&gt;=INDEX(Планы!$E$12:$E$111,MATCH(E104,Планы!$A$12:$A$111,0)),F104&lt;=INDEX(Планы!$L$12:$L$111,MATCH(E104,Планы!$A$12:$A$111,0)),IF(INDEX(Планы!$F$12:$F$111,MATCH(E104,Планы!$A$12:$A$111,0))="Разово",F104=INDEX(Планы!$E$12:$E$111,MATCH(E104,Планы!$A$12:$A$111,0)),IF(INDEX(Планы!$F$12:$F$111,MATCH(E104,Планы!$A$12:$A$111,0))="Еженедельно",MOD(F104-INDEX(Планы!$E$12:$E$111,MATCH(E104,Планы!$A$12:$A$111,0)),7)=0,F104=DATE(YEAR(F104),MONTH(F104),MIN(DAY(INDEX(Планы!$E$12:$E$111,MATCH(E104,Планы!$A$12:$A$111,0))),DAY(EOMONTH(F104,0))))))),"OK","Ошибка: нет повторения")))))))))</f>
        <v/>
      </c>
      <c r="J104" s="21" t="str">
        <f aca="false">IF(AND(I104="OK",E104&lt;&gt;""),INDEX(Планы!$G$12:$G$111,MATCH(E104,Планы!$A$12:$A$111,0)),"")</f>
        <v/>
      </c>
      <c r="K104" s="21" t="str">
        <f aca="false">IF(I104&lt;&gt;"OK","",IF(E104="",H104,INDEX(Планы!$C$12:$C$111,MATCH(E104,Планы!$A$12:$A$111,0))))</f>
        <v/>
      </c>
      <c r="L104" s="21" t="n">
        <f aca="false">IF(AND(I104="OK",E104&lt;&gt;"",O104=1),MIN(J104,N104),0)</f>
        <v>0</v>
      </c>
      <c r="M104" s="21" t="n">
        <f aca="false">IF(AND(I104="OK",E104&lt;&gt;"",O104=1),MAX(0,N104-J104),0)</f>
        <v>0</v>
      </c>
      <c r="N104" s="21" t="str">
        <f aca="false">IF(AND(I104="OK",E104&lt;&gt;""),SUMIFS($D$12:$D$511,$E$12:$E$511,E104,$F$12:$F$511,F104,$B$12:$B$511,"&lt;="&amp;Календарь!$L$5,$I$12:$I$511,"OK"),"")</f>
        <v/>
      </c>
      <c r="O104" s="19" t="n">
        <f aca="false">IF(AND(I104="OK",E104&lt;&gt;""),IF(COUNTIFS($E$12:E104,E104,$F$12:F104,F104,$I$12:I104,"OK")=1,1,0),0)</f>
        <v>0</v>
      </c>
    </row>
    <row r="105" customFormat="false" ht="22" hidden="false" customHeight="true" outlineLevel="0" collapsed="false">
      <c r="A105" s="6"/>
      <c r="B105" s="5"/>
      <c r="C105" s="6"/>
      <c r="D105" s="7"/>
      <c r="E105" s="6"/>
      <c r="F105" s="5"/>
      <c r="G105" s="6"/>
      <c r="H105" s="6"/>
      <c r="I105" s="19" t="str">
        <f aca="false">IF(COUNTA(A105:H105)=0,"",IF(OR(A105="",NOT(ISNUMBER(B105)),NOT(ISNUMBER(D105)),AND(C105&lt;&gt;"Приход",C105&lt;&gt;"Расход")),"Ошибка: поля или тип",IF(OR(B105&lt;36526,B105&gt;109574,B105&lt;&gt;INT(B105),D105&lt;0),"Ошибка: дата или сумма",IF(COUNTIFS($A$12:$A$511,A105)&lt;&gt;1,"Ошибка: повтор ID",IF(E105="",IF(OR(F105&lt;&gt;"",H105=""),"Ошибка: внеплановая статья/срок","OK"),IF(COUNTIFS(Планы!$A$12:$A$111,E105)&lt;&gt;1,"Ошибка: ID плана",IF(INDEX(Планы!$K$12:$K$111,MATCH(E105,Планы!$A$12:$A$111,0))&lt;&gt;"OK","Ошибка: исходный план",IF(OR(NOT(ISNUMBER(F105)),C105&lt;&gt;INDEX(Планы!$D$12:$D$111,MATCH(E105,Планы!$A$12:$A$111,0))),"Ошибка: срок/направление",IF(AND(F105&gt;=INDEX(Планы!$E$12:$E$111,MATCH(E105,Планы!$A$12:$A$111,0)),F105&lt;=INDEX(Планы!$L$12:$L$111,MATCH(E105,Планы!$A$12:$A$111,0)),IF(INDEX(Планы!$F$12:$F$111,MATCH(E105,Планы!$A$12:$A$111,0))="Разово",F105=INDEX(Планы!$E$12:$E$111,MATCH(E105,Планы!$A$12:$A$111,0)),IF(INDEX(Планы!$F$12:$F$111,MATCH(E105,Планы!$A$12:$A$111,0))="Еженедельно",MOD(F105-INDEX(Планы!$E$12:$E$111,MATCH(E105,Планы!$A$12:$A$111,0)),7)=0,F105=DATE(YEAR(F105),MONTH(F105),MIN(DAY(INDEX(Планы!$E$12:$E$111,MATCH(E105,Планы!$A$12:$A$111,0))),DAY(EOMONTH(F105,0))))))),"OK","Ошибка: нет повторения")))))))))</f>
        <v/>
      </c>
      <c r="J105" s="21" t="str">
        <f aca="false">IF(AND(I105="OK",E105&lt;&gt;""),INDEX(Планы!$G$12:$G$111,MATCH(E105,Планы!$A$12:$A$111,0)),"")</f>
        <v/>
      </c>
      <c r="K105" s="21" t="str">
        <f aca="false">IF(I105&lt;&gt;"OK","",IF(E105="",H105,INDEX(Планы!$C$12:$C$111,MATCH(E105,Планы!$A$12:$A$111,0))))</f>
        <v/>
      </c>
      <c r="L105" s="21" t="n">
        <f aca="false">IF(AND(I105="OK",E105&lt;&gt;"",O105=1),MIN(J105,N105),0)</f>
        <v>0</v>
      </c>
      <c r="M105" s="21" t="n">
        <f aca="false">IF(AND(I105="OK",E105&lt;&gt;"",O105=1),MAX(0,N105-J105),0)</f>
        <v>0</v>
      </c>
      <c r="N105" s="21" t="str">
        <f aca="false">IF(AND(I105="OK",E105&lt;&gt;""),SUMIFS($D$12:$D$511,$E$12:$E$511,E105,$F$12:$F$511,F105,$B$12:$B$511,"&lt;="&amp;Календарь!$L$5,$I$12:$I$511,"OK"),"")</f>
        <v/>
      </c>
      <c r="O105" s="19" t="n">
        <f aca="false">IF(AND(I105="OK",E105&lt;&gt;""),IF(COUNTIFS($E$12:E105,E105,$F$12:F105,F105,$I$12:I105,"OK")=1,1,0),0)</f>
        <v>0</v>
      </c>
    </row>
    <row r="106" customFormat="false" ht="22" hidden="false" customHeight="true" outlineLevel="0" collapsed="false">
      <c r="A106" s="6"/>
      <c r="B106" s="5"/>
      <c r="C106" s="6"/>
      <c r="D106" s="7"/>
      <c r="E106" s="6"/>
      <c r="F106" s="5"/>
      <c r="G106" s="6"/>
      <c r="H106" s="6"/>
      <c r="I106" s="19" t="str">
        <f aca="false">IF(COUNTA(A106:H106)=0,"",IF(OR(A106="",NOT(ISNUMBER(B106)),NOT(ISNUMBER(D106)),AND(C106&lt;&gt;"Приход",C106&lt;&gt;"Расход")),"Ошибка: поля или тип",IF(OR(B106&lt;36526,B106&gt;109574,B106&lt;&gt;INT(B106),D106&lt;0),"Ошибка: дата или сумма",IF(COUNTIFS($A$12:$A$511,A106)&lt;&gt;1,"Ошибка: повтор ID",IF(E106="",IF(OR(F106&lt;&gt;"",H106=""),"Ошибка: внеплановая статья/срок","OK"),IF(COUNTIFS(Планы!$A$12:$A$111,E106)&lt;&gt;1,"Ошибка: ID плана",IF(INDEX(Планы!$K$12:$K$111,MATCH(E106,Планы!$A$12:$A$111,0))&lt;&gt;"OK","Ошибка: исходный план",IF(OR(NOT(ISNUMBER(F106)),C106&lt;&gt;INDEX(Планы!$D$12:$D$111,MATCH(E106,Планы!$A$12:$A$111,0))),"Ошибка: срок/направление",IF(AND(F106&gt;=INDEX(Планы!$E$12:$E$111,MATCH(E106,Планы!$A$12:$A$111,0)),F106&lt;=INDEX(Планы!$L$12:$L$111,MATCH(E106,Планы!$A$12:$A$111,0)),IF(INDEX(Планы!$F$12:$F$111,MATCH(E106,Планы!$A$12:$A$111,0))="Разово",F106=INDEX(Планы!$E$12:$E$111,MATCH(E106,Планы!$A$12:$A$111,0)),IF(INDEX(Планы!$F$12:$F$111,MATCH(E106,Планы!$A$12:$A$111,0))="Еженедельно",MOD(F106-INDEX(Планы!$E$12:$E$111,MATCH(E106,Планы!$A$12:$A$111,0)),7)=0,F106=DATE(YEAR(F106),MONTH(F106),MIN(DAY(INDEX(Планы!$E$12:$E$111,MATCH(E106,Планы!$A$12:$A$111,0))),DAY(EOMONTH(F106,0))))))),"OK","Ошибка: нет повторения")))))))))</f>
        <v/>
      </c>
      <c r="J106" s="21" t="str">
        <f aca="false">IF(AND(I106="OK",E106&lt;&gt;""),INDEX(Планы!$G$12:$G$111,MATCH(E106,Планы!$A$12:$A$111,0)),"")</f>
        <v/>
      </c>
      <c r="K106" s="21" t="str">
        <f aca="false">IF(I106&lt;&gt;"OK","",IF(E106="",H106,INDEX(Планы!$C$12:$C$111,MATCH(E106,Планы!$A$12:$A$111,0))))</f>
        <v/>
      </c>
      <c r="L106" s="21" t="n">
        <f aca="false">IF(AND(I106="OK",E106&lt;&gt;"",O106=1),MIN(J106,N106),0)</f>
        <v>0</v>
      </c>
      <c r="M106" s="21" t="n">
        <f aca="false">IF(AND(I106="OK",E106&lt;&gt;"",O106=1),MAX(0,N106-J106),0)</f>
        <v>0</v>
      </c>
      <c r="N106" s="21" t="str">
        <f aca="false">IF(AND(I106="OK",E106&lt;&gt;""),SUMIFS($D$12:$D$511,$E$12:$E$511,E106,$F$12:$F$511,F106,$B$12:$B$511,"&lt;="&amp;Календарь!$L$5,$I$12:$I$511,"OK"),"")</f>
        <v/>
      </c>
      <c r="O106" s="19" t="n">
        <f aca="false">IF(AND(I106="OK",E106&lt;&gt;""),IF(COUNTIFS($E$12:E106,E106,$F$12:F106,F106,$I$12:I106,"OK")=1,1,0),0)</f>
        <v>0</v>
      </c>
    </row>
    <row r="107" customFormat="false" ht="22" hidden="false" customHeight="true" outlineLevel="0" collapsed="false">
      <c r="A107" s="6"/>
      <c r="B107" s="5"/>
      <c r="C107" s="6"/>
      <c r="D107" s="7"/>
      <c r="E107" s="6"/>
      <c r="F107" s="5"/>
      <c r="G107" s="6"/>
      <c r="H107" s="6"/>
      <c r="I107" s="19" t="str">
        <f aca="false">IF(COUNTA(A107:H107)=0,"",IF(OR(A107="",NOT(ISNUMBER(B107)),NOT(ISNUMBER(D107)),AND(C107&lt;&gt;"Приход",C107&lt;&gt;"Расход")),"Ошибка: поля или тип",IF(OR(B107&lt;36526,B107&gt;109574,B107&lt;&gt;INT(B107),D107&lt;0),"Ошибка: дата или сумма",IF(COUNTIFS($A$12:$A$511,A107)&lt;&gt;1,"Ошибка: повтор ID",IF(E107="",IF(OR(F107&lt;&gt;"",H107=""),"Ошибка: внеплановая статья/срок","OK"),IF(COUNTIFS(Планы!$A$12:$A$111,E107)&lt;&gt;1,"Ошибка: ID плана",IF(INDEX(Планы!$K$12:$K$111,MATCH(E107,Планы!$A$12:$A$111,0))&lt;&gt;"OK","Ошибка: исходный план",IF(OR(NOT(ISNUMBER(F107)),C107&lt;&gt;INDEX(Планы!$D$12:$D$111,MATCH(E107,Планы!$A$12:$A$111,0))),"Ошибка: срок/направление",IF(AND(F107&gt;=INDEX(Планы!$E$12:$E$111,MATCH(E107,Планы!$A$12:$A$111,0)),F107&lt;=INDEX(Планы!$L$12:$L$111,MATCH(E107,Планы!$A$12:$A$111,0)),IF(INDEX(Планы!$F$12:$F$111,MATCH(E107,Планы!$A$12:$A$111,0))="Разово",F107=INDEX(Планы!$E$12:$E$111,MATCH(E107,Планы!$A$12:$A$111,0)),IF(INDEX(Планы!$F$12:$F$111,MATCH(E107,Планы!$A$12:$A$111,0))="Еженедельно",MOD(F107-INDEX(Планы!$E$12:$E$111,MATCH(E107,Планы!$A$12:$A$111,0)),7)=0,F107=DATE(YEAR(F107),MONTH(F107),MIN(DAY(INDEX(Планы!$E$12:$E$111,MATCH(E107,Планы!$A$12:$A$111,0))),DAY(EOMONTH(F107,0))))))),"OK","Ошибка: нет повторения")))))))))</f>
        <v/>
      </c>
      <c r="J107" s="21" t="str">
        <f aca="false">IF(AND(I107="OK",E107&lt;&gt;""),INDEX(Планы!$G$12:$G$111,MATCH(E107,Планы!$A$12:$A$111,0)),"")</f>
        <v/>
      </c>
      <c r="K107" s="21" t="str">
        <f aca="false">IF(I107&lt;&gt;"OK","",IF(E107="",H107,INDEX(Планы!$C$12:$C$111,MATCH(E107,Планы!$A$12:$A$111,0))))</f>
        <v/>
      </c>
      <c r="L107" s="21" t="n">
        <f aca="false">IF(AND(I107="OK",E107&lt;&gt;"",O107=1),MIN(J107,N107),0)</f>
        <v>0</v>
      </c>
      <c r="M107" s="21" t="n">
        <f aca="false">IF(AND(I107="OK",E107&lt;&gt;"",O107=1),MAX(0,N107-J107),0)</f>
        <v>0</v>
      </c>
      <c r="N107" s="21" t="str">
        <f aca="false">IF(AND(I107="OK",E107&lt;&gt;""),SUMIFS($D$12:$D$511,$E$12:$E$511,E107,$F$12:$F$511,F107,$B$12:$B$511,"&lt;="&amp;Календарь!$L$5,$I$12:$I$511,"OK"),"")</f>
        <v/>
      </c>
      <c r="O107" s="19" t="n">
        <f aca="false">IF(AND(I107="OK",E107&lt;&gt;""),IF(COUNTIFS($E$12:E107,E107,$F$12:F107,F107,$I$12:I107,"OK")=1,1,0),0)</f>
        <v>0</v>
      </c>
    </row>
    <row r="108" customFormat="false" ht="22" hidden="false" customHeight="true" outlineLevel="0" collapsed="false">
      <c r="A108" s="6"/>
      <c r="B108" s="5"/>
      <c r="C108" s="6"/>
      <c r="D108" s="7"/>
      <c r="E108" s="6"/>
      <c r="F108" s="5"/>
      <c r="G108" s="6"/>
      <c r="H108" s="6"/>
      <c r="I108" s="19" t="str">
        <f aca="false">IF(COUNTA(A108:H108)=0,"",IF(OR(A108="",NOT(ISNUMBER(B108)),NOT(ISNUMBER(D108)),AND(C108&lt;&gt;"Приход",C108&lt;&gt;"Расход")),"Ошибка: поля или тип",IF(OR(B108&lt;36526,B108&gt;109574,B108&lt;&gt;INT(B108),D108&lt;0),"Ошибка: дата или сумма",IF(COUNTIFS($A$12:$A$511,A108)&lt;&gt;1,"Ошибка: повтор ID",IF(E108="",IF(OR(F108&lt;&gt;"",H108=""),"Ошибка: внеплановая статья/срок","OK"),IF(COUNTIFS(Планы!$A$12:$A$111,E108)&lt;&gt;1,"Ошибка: ID плана",IF(INDEX(Планы!$K$12:$K$111,MATCH(E108,Планы!$A$12:$A$111,0))&lt;&gt;"OK","Ошибка: исходный план",IF(OR(NOT(ISNUMBER(F108)),C108&lt;&gt;INDEX(Планы!$D$12:$D$111,MATCH(E108,Планы!$A$12:$A$111,0))),"Ошибка: срок/направление",IF(AND(F108&gt;=INDEX(Планы!$E$12:$E$111,MATCH(E108,Планы!$A$12:$A$111,0)),F108&lt;=INDEX(Планы!$L$12:$L$111,MATCH(E108,Планы!$A$12:$A$111,0)),IF(INDEX(Планы!$F$12:$F$111,MATCH(E108,Планы!$A$12:$A$111,0))="Разово",F108=INDEX(Планы!$E$12:$E$111,MATCH(E108,Планы!$A$12:$A$111,0)),IF(INDEX(Планы!$F$12:$F$111,MATCH(E108,Планы!$A$12:$A$111,0))="Еженедельно",MOD(F108-INDEX(Планы!$E$12:$E$111,MATCH(E108,Планы!$A$12:$A$111,0)),7)=0,F108=DATE(YEAR(F108),MONTH(F108),MIN(DAY(INDEX(Планы!$E$12:$E$111,MATCH(E108,Планы!$A$12:$A$111,0))),DAY(EOMONTH(F108,0))))))),"OK","Ошибка: нет повторения")))))))))</f>
        <v/>
      </c>
      <c r="J108" s="21" t="str">
        <f aca="false">IF(AND(I108="OK",E108&lt;&gt;""),INDEX(Планы!$G$12:$G$111,MATCH(E108,Планы!$A$12:$A$111,0)),"")</f>
        <v/>
      </c>
      <c r="K108" s="21" t="str">
        <f aca="false">IF(I108&lt;&gt;"OK","",IF(E108="",H108,INDEX(Планы!$C$12:$C$111,MATCH(E108,Планы!$A$12:$A$111,0))))</f>
        <v/>
      </c>
      <c r="L108" s="21" t="n">
        <f aca="false">IF(AND(I108="OK",E108&lt;&gt;"",O108=1),MIN(J108,N108),0)</f>
        <v>0</v>
      </c>
      <c r="M108" s="21" t="n">
        <f aca="false">IF(AND(I108="OK",E108&lt;&gt;"",O108=1),MAX(0,N108-J108),0)</f>
        <v>0</v>
      </c>
      <c r="N108" s="21" t="str">
        <f aca="false">IF(AND(I108="OK",E108&lt;&gt;""),SUMIFS($D$12:$D$511,$E$12:$E$511,E108,$F$12:$F$511,F108,$B$12:$B$511,"&lt;="&amp;Календарь!$L$5,$I$12:$I$511,"OK"),"")</f>
        <v/>
      </c>
      <c r="O108" s="19" t="n">
        <f aca="false">IF(AND(I108="OK",E108&lt;&gt;""),IF(COUNTIFS($E$12:E108,E108,$F$12:F108,F108,$I$12:I108,"OK")=1,1,0),0)</f>
        <v>0</v>
      </c>
    </row>
    <row r="109" customFormat="false" ht="22" hidden="false" customHeight="true" outlineLevel="0" collapsed="false">
      <c r="A109" s="6"/>
      <c r="B109" s="5"/>
      <c r="C109" s="6"/>
      <c r="D109" s="7"/>
      <c r="E109" s="6"/>
      <c r="F109" s="5"/>
      <c r="G109" s="6"/>
      <c r="H109" s="6"/>
      <c r="I109" s="19" t="str">
        <f aca="false">IF(COUNTA(A109:H109)=0,"",IF(OR(A109="",NOT(ISNUMBER(B109)),NOT(ISNUMBER(D109)),AND(C109&lt;&gt;"Приход",C109&lt;&gt;"Расход")),"Ошибка: поля или тип",IF(OR(B109&lt;36526,B109&gt;109574,B109&lt;&gt;INT(B109),D109&lt;0),"Ошибка: дата или сумма",IF(COUNTIFS($A$12:$A$511,A109)&lt;&gt;1,"Ошибка: повтор ID",IF(E109="",IF(OR(F109&lt;&gt;"",H109=""),"Ошибка: внеплановая статья/срок","OK"),IF(COUNTIFS(Планы!$A$12:$A$111,E109)&lt;&gt;1,"Ошибка: ID плана",IF(INDEX(Планы!$K$12:$K$111,MATCH(E109,Планы!$A$12:$A$111,0))&lt;&gt;"OK","Ошибка: исходный план",IF(OR(NOT(ISNUMBER(F109)),C109&lt;&gt;INDEX(Планы!$D$12:$D$111,MATCH(E109,Планы!$A$12:$A$111,0))),"Ошибка: срок/направление",IF(AND(F109&gt;=INDEX(Планы!$E$12:$E$111,MATCH(E109,Планы!$A$12:$A$111,0)),F109&lt;=INDEX(Планы!$L$12:$L$111,MATCH(E109,Планы!$A$12:$A$111,0)),IF(INDEX(Планы!$F$12:$F$111,MATCH(E109,Планы!$A$12:$A$111,0))="Разово",F109=INDEX(Планы!$E$12:$E$111,MATCH(E109,Планы!$A$12:$A$111,0)),IF(INDEX(Планы!$F$12:$F$111,MATCH(E109,Планы!$A$12:$A$111,0))="Еженедельно",MOD(F109-INDEX(Планы!$E$12:$E$111,MATCH(E109,Планы!$A$12:$A$111,0)),7)=0,F109=DATE(YEAR(F109),MONTH(F109),MIN(DAY(INDEX(Планы!$E$12:$E$111,MATCH(E109,Планы!$A$12:$A$111,0))),DAY(EOMONTH(F109,0))))))),"OK","Ошибка: нет повторения")))))))))</f>
        <v/>
      </c>
      <c r="J109" s="21" t="str">
        <f aca="false">IF(AND(I109="OK",E109&lt;&gt;""),INDEX(Планы!$G$12:$G$111,MATCH(E109,Планы!$A$12:$A$111,0)),"")</f>
        <v/>
      </c>
      <c r="K109" s="21" t="str">
        <f aca="false">IF(I109&lt;&gt;"OK","",IF(E109="",H109,INDEX(Планы!$C$12:$C$111,MATCH(E109,Планы!$A$12:$A$111,0))))</f>
        <v/>
      </c>
      <c r="L109" s="21" t="n">
        <f aca="false">IF(AND(I109="OK",E109&lt;&gt;"",O109=1),MIN(J109,N109),0)</f>
        <v>0</v>
      </c>
      <c r="M109" s="21" t="n">
        <f aca="false">IF(AND(I109="OK",E109&lt;&gt;"",O109=1),MAX(0,N109-J109),0)</f>
        <v>0</v>
      </c>
      <c r="N109" s="21" t="str">
        <f aca="false">IF(AND(I109="OK",E109&lt;&gt;""),SUMIFS($D$12:$D$511,$E$12:$E$511,E109,$F$12:$F$511,F109,$B$12:$B$511,"&lt;="&amp;Календарь!$L$5,$I$12:$I$511,"OK"),"")</f>
        <v/>
      </c>
      <c r="O109" s="19" t="n">
        <f aca="false">IF(AND(I109="OK",E109&lt;&gt;""),IF(COUNTIFS($E$12:E109,E109,$F$12:F109,F109,$I$12:I109,"OK")=1,1,0),0)</f>
        <v>0</v>
      </c>
    </row>
    <row r="110" customFormat="false" ht="22" hidden="false" customHeight="true" outlineLevel="0" collapsed="false">
      <c r="A110" s="6"/>
      <c r="B110" s="5"/>
      <c r="C110" s="6"/>
      <c r="D110" s="7"/>
      <c r="E110" s="6"/>
      <c r="F110" s="5"/>
      <c r="G110" s="6"/>
      <c r="H110" s="6"/>
      <c r="I110" s="19" t="str">
        <f aca="false">IF(COUNTA(A110:H110)=0,"",IF(OR(A110="",NOT(ISNUMBER(B110)),NOT(ISNUMBER(D110)),AND(C110&lt;&gt;"Приход",C110&lt;&gt;"Расход")),"Ошибка: поля или тип",IF(OR(B110&lt;36526,B110&gt;109574,B110&lt;&gt;INT(B110),D110&lt;0),"Ошибка: дата или сумма",IF(COUNTIFS($A$12:$A$511,A110)&lt;&gt;1,"Ошибка: повтор ID",IF(E110="",IF(OR(F110&lt;&gt;"",H110=""),"Ошибка: внеплановая статья/срок","OK"),IF(COUNTIFS(Планы!$A$12:$A$111,E110)&lt;&gt;1,"Ошибка: ID плана",IF(INDEX(Планы!$K$12:$K$111,MATCH(E110,Планы!$A$12:$A$111,0))&lt;&gt;"OK","Ошибка: исходный план",IF(OR(NOT(ISNUMBER(F110)),C110&lt;&gt;INDEX(Планы!$D$12:$D$111,MATCH(E110,Планы!$A$12:$A$111,0))),"Ошибка: срок/направление",IF(AND(F110&gt;=INDEX(Планы!$E$12:$E$111,MATCH(E110,Планы!$A$12:$A$111,0)),F110&lt;=INDEX(Планы!$L$12:$L$111,MATCH(E110,Планы!$A$12:$A$111,0)),IF(INDEX(Планы!$F$12:$F$111,MATCH(E110,Планы!$A$12:$A$111,0))="Разово",F110=INDEX(Планы!$E$12:$E$111,MATCH(E110,Планы!$A$12:$A$111,0)),IF(INDEX(Планы!$F$12:$F$111,MATCH(E110,Планы!$A$12:$A$111,0))="Еженедельно",MOD(F110-INDEX(Планы!$E$12:$E$111,MATCH(E110,Планы!$A$12:$A$111,0)),7)=0,F110=DATE(YEAR(F110),MONTH(F110),MIN(DAY(INDEX(Планы!$E$12:$E$111,MATCH(E110,Планы!$A$12:$A$111,0))),DAY(EOMONTH(F110,0))))))),"OK","Ошибка: нет повторения")))))))))</f>
        <v/>
      </c>
      <c r="J110" s="21" t="str">
        <f aca="false">IF(AND(I110="OK",E110&lt;&gt;""),INDEX(Планы!$G$12:$G$111,MATCH(E110,Планы!$A$12:$A$111,0)),"")</f>
        <v/>
      </c>
      <c r="K110" s="21" t="str">
        <f aca="false">IF(I110&lt;&gt;"OK","",IF(E110="",H110,INDEX(Планы!$C$12:$C$111,MATCH(E110,Планы!$A$12:$A$111,0))))</f>
        <v/>
      </c>
      <c r="L110" s="21" t="n">
        <f aca="false">IF(AND(I110="OK",E110&lt;&gt;"",O110=1),MIN(J110,N110),0)</f>
        <v>0</v>
      </c>
      <c r="M110" s="21" t="n">
        <f aca="false">IF(AND(I110="OK",E110&lt;&gt;"",O110=1),MAX(0,N110-J110),0)</f>
        <v>0</v>
      </c>
      <c r="N110" s="21" t="str">
        <f aca="false">IF(AND(I110="OK",E110&lt;&gt;""),SUMIFS($D$12:$D$511,$E$12:$E$511,E110,$F$12:$F$511,F110,$B$12:$B$511,"&lt;="&amp;Календарь!$L$5,$I$12:$I$511,"OK"),"")</f>
        <v/>
      </c>
      <c r="O110" s="19" t="n">
        <f aca="false">IF(AND(I110="OK",E110&lt;&gt;""),IF(COUNTIFS($E$12:E110,E110,$F$12:F110,F110,$I$12:I110,"OK")=1,1,0),0)</f>
        <v>0</v>
      </c>
    </row>
    <row r="111" customFormat="false" ht="22" hidden="false" customHeight="true" outlineLevel="0" collapsed="false">
      <c r="A111" s="6"/>
      <c r="B111" s="5"/>
      <c r="C111" s="6"/>
      <c r="D111" s="7"/>
      <c r="E111" s="6"/>
      <c r="F111" s="5"/>
      <c r="G111" s="6"/>
      <c r="H111" s="6"/>
      <c r="I111" s="19" t="str">
        <f aca="false">IF(COUNTA(A111:H111)=0,"",IF(OR(A111="",NOT(ISNUMBER(B111)),NOT(ISNUMBER(D111)),AND(C111&lt;&gt;"Приход",C111&lt;&gt;"Расход")),"Ошибка: поля или тип",IF(OR(B111&lt;36526,B111&gt;109574,B111&lt;&gt;INT(B111),D111&lt;0),"Ошибка: дата или сумма",IF(COUNTIFS($A$12:$A$511,A111)&lt;&gt;1,"Ошибка: повтор ID",IF(E111="",IF(OR(F111&lt;&gt;"",H111=""),"Ошибка: внеплановая статья/срок","OK"),IF(COUNTIFS(Планы!$A$12:$A$111,E111)&lt;&gt;1,"Ошибка: ID плана",IF(INDEX(Планы!$K$12:$K$111,MATCH(E111,Планы!$A$12:$A$111,0))&lt;&gt;"OK","Ошибка: исходный план",IF(OR(NOT(ISNUMBER(F111)),C111&lt;&gt;INDEX(Планы!$D$12:$D$111,MATCH(E111,Планы!$A$12:$A$111,0))),"Ошибка: срок/направление",IF(AND(F111&gt;=INDEX(Планы!$E$12:$E$111,MATCH(E111,Планы!$A$12:$A$111,0)),F111&lt;=INDEX(Планы!$L$12:$L$111,MATCH(E111,Планы!$A$12:$A$111,0)),IF(INDEX(Планы!$F$12:$F$111,MATCH(E111,Планы!$A$12:$A$111,0))="Разово",F111=INDEX(Планы!$E$12:$E$111,MATCH(E111,Планы!$A$12:$A$111,0)),IF(INDEX(Планы!$F$12:$F$111,MATCH(E111,Планы!$A$12:$A$111,0))="Еженедельно",MOD(F111-INDEX(Планы!$E$12:$E$111,MATCH(E111,Планы!$A$12:$A$111,0)),7)=0,F111=DATE(YEAR(F111),MONTH(F111),MIN(DAY(INDEX(Планы!$E$12:$E$111,MATCH(E111,Планы!$A$12:$A$111,0))),DAY(EOMONTH(F111,0))))))),"OK","Ошибка: нет повторения")))))))))</f>
        <v/>
      </c>
      <c r="J111" s="21" t="str">
        <f aca="false">IF(AND(I111="OK",E111&lt;&gt;""),INDEX(Планы!$G$12:$G$111,MATCH(E111,Планы!$A$12:$A$111,0)),"")</f>
        <v/>
      </c>
      <c r="K111" s="21" t="str">
        <f aca="false">IF(I111&lt;&gt;"OK","",IF(E111="",H111,INDEX(Планы!$C$12:$C$111,MATCH(E111,Планы!$A$12:$A$111,0))))</f>
        <v/>
      </c>
      <c r="L111" s="21" t="n">
        <f aca="false">IF(AND(I111="OK",E111&lt;&gt;"",O111=1),MIN(J111,N111),0)</f>
        <v>0</v>
      </c>
      <c r="M111" s="21" t="n">
        <f aca="false">IF(AND(I111="OK",E111&lt;&gt;"",O111=1),MAX(0,N111-J111),0)</f>
        <v>0</v>
      </c>
      <c r="N111" s="21" t="str">
        <f aca="false">IF(AND(I111="OK",E111&lt;&gt;""),SUMIFS($D$12:$D$511,$E$12:$E$511,E111,$F$12:$F$511,F111,$B$12:$B$511,"&lt;="&amp;Календарь!$L$5,$I$12:$I$511,"OK"),"")</f>
        <v/>
      </c>
      <c r="O111" s="19" t="n">
        <f aca="false">IF(AND(I111="OK",E111&lt;&gt;""),IF(COUNTIFS($E$12:E111,E111,$F$12:F111,F111,$I$12:I111,"OK")=1,1,0),0)</f>
        <v>0</v>
      </c>
    </row>
    <row r="112" customFormat="false" ht="22" hidden="false" customHeight="true" outlineLevel="0" collapsed="false">
      <c r="A112" s="6"/>
      <c r="B112" s="5"/>
      <c r="C112" s="6"/>
      <c r="D112" s="7"/>
      <c r="E112" s="6"/>
      <c r="F112" s="5"/>
      <c r="G112" s="6"/>
      <c r="H112" s="6"/>
      <c r="I112" s="19" t="str">
        <f aca="false">IF(COUNTA(A112:H112)=0,"",IF(OR(A112="",NOT(ISNUMBER(B112)),NOT(ISNUMBER(D112)),AND(C112&lt;&gt;"Приход",C112&lt;&gt;"Расход")),"Ошибка: поля или тип",IF(OR(B112&lt;36526,B112&gt;109574,B112&lt;&gt;INT(B112),D112&lt;0),"Ошибка: дата или сумма",IF(COUNTIFS($A$12:$A$511,A112)&lt;&gt;1,"Ошибка: повтор ID",IF(E112="",IF(OR(F112&lt;&gt;"",H112=""),"Ошибка: внеплановая статья/срок","OK"),IF(COUNTIFS(Планы!$A$12:$A$111,E112)&lt;&gt;1,"Ошибка: ID плана",IF(INDEX(Планы!$K$12:$K$111,MATCH(E112,Планы!$A$12:$A$111,0))&lt;&gt;"OK","Ошибка: исходный план",IF(OR(NOT(ISNUMBER(F112)),C112&lt;&gt;INDEX(Планы!$D$12:$D$111,MATCH(E112,Планы!$A$12:$A$111,0))),"Ошибка: срок/направление",IF(AND(F112&gt;=INDEX(Планы!$E$12:$E$111,MATCH(E112,Планы!$A$12:$A$111,0)),F112&lt;=INDEX(Планы!$L$12:$L$111,MATCH(E112,Планы!$A$12:$A$111,0)),IF(INDEX(Планы!$F$12:$F$111,MATCH(E112,Планы!$A$12:$A$111,0))="Разово",F112=INDEX(Планы!$E$12:$E$111,MATCH(E112,Планы!$A$12:$A$111,0)),IF(INDEX(Планы!$F$12:$F$111,MATCH(E112,Планы!$A$12:$A$111,0))="Еженедельно",MOD(F112-INDEX(Планы!$E$12:$E$111,MATCH(E112,Планы!$A$12:$A$111,0)),7)=0,F112=DATE(YEAR(F112),MONTH(F112),MIN(DAY(INDEX(Планы!$E$12:$E$111,MATCH(E112,Планы!$A$12:$A$111,0))),DAY(EOMONTH(F112,0))))))),"OK","Ошибка: нет повторения")))))))))</f>
        <v/>
      </c>
      <c r="J112" s="21" t="str">
        <f aca="false">IF(AND(I112="OK",E112&lt;&gt;""),INDEX(Планы!$G$12:$G$111,MATCH(E112,Планы!$A$12:$A$111,0)),"")</f>
        <v/>
      </c>
      <c r="K112" s="21" t="str">
        <f aca="false">IF(I112&lt;&gt;"OK","",IF(E112="",H112,INDEX(Планы!$C$12:$C$111,MATCH(E112,Планы!$A$12:$A$111,0))))</f>
        <v/>
      </c>
      <c r="L112" s="21" t="n">
        <f aca="false">IF(AND(I112="OK",E112&lt;&gt;"",O112=1),MIN(J112,N112),0)</f>
        <v>0</v>
      </c>
      <c r="M112" s="21" t="n">
        <f aca="false">IF(AND(I112="OK",E112&lt;&gt;"",O112=1),MAX(0,N112-J112),0)</f>
        <v>0</v>
      </c>
      <c r="N112" s="21" t="str">
        <f aca="false">IF(AND(I112="OK",E112&lt;&gt;""),SUMIFS($D$12:$D$511,$E$12:$E$511,E112,$F$12:$F$511,F112,$B$12:$B$511,"&lt;="&amp;Календарь!$L$5,$I$12:$I$511,"OK"),"")</f>
        <v/>
      </c>
      <c r="O112" s="19" t="n">
        <f aca="false">IF(AND(I112="OK",E112&lt;&gt;""),IF(COUNTIFS($E$12:E112,E112,$F$12:F112,F112,$I$12:I112,"OK")=1,1,0),0)</f>
        <v>0</v>
      </c>
    </row>
    <row r="113" customFormat="false" ht="22" hidden="false" customHeight="true" outlineLevel="0" collapsed="false">
      <c r="A113" s="6"/>
      <c r="B113" s="5"/>
      <c r="C113" s="6"/>
      <c r="D113" s="7"/>
      <c r="E113" s="6"/>
      <c r="F113" s="5"/>
      <c r="G113" s="6"/>
      <c r="H113" s="6"/>
      <c r="I113" s="19" t="str">
        <f aca="false">IF(COUNTA(A113:H113)=0,"",IF(OR(A113="",NOT(ISNUMBER(B113)),NOT(ISNUMBER(D113)),AND(C113&lt;&gt;"Приход",C113&lt;&gt;"Расход")),"Ошибка: поля или тип",IF(OR(B113&lt;36526,B113&gt;109574,B113&lt;&gt;INT(B113),D113&lt;0),"Ошибка: дата или сумма",IF(COUNTIFS($A$12:$A$511,A113)&lt;&gt;1,"Ошибка: повтор ID",IF(E113="",IF(OR(F113&lt;&gt;"",H113=""),"Ошибка: внеплановая статья/срок","OK"),IF(COUNTIFS(Планы!$A$12:$A$111,E113)&lt;&gt;1,"Ошибка: ID плана",IF(INDEX(Планы!$K$12:$K$111,MATCH(E113,Планы!$A$12:$A$111,0))&lt;&gt;"OK","Ошибка: исходный план",IF(OR(NOT(ISNUMBER(F113)),C113&lt;&gt;INDEX(Планы!$D$12:$D$111,MATCH(E113,Планы!$A$12:$A$111,0))),"Ошибка: срок/направление",IF(AND(F113&gt;=INDEX(Планы!$E$12:$E$111,MATCH(E113,Планы!$A$12:$A$111,0)),F113&lt;=INDEX(Планы!$L$12:$L$111,MATCH(E113,Планы!$A$12:$A$111,0)),IF(INDEX(Планы!$F$12:$F$111,MATCH(E113,Планы!$A$12:$A$111,0))="Разово",F113=INDEX(Планы!$E$12:$E$111,MATCH(E113,Планы!$A$12:$A$111,0)),IF(INDEX(Планы!$F$12:$F$111,MATCH(E113,Планы!$A$12:$A$111,0))="Еженедельно",MOD(F113-INDEX(Планы!$E$12:$E$111,MATCH(E113,Планы!$A$12:$A$111,0)),7)=0,F113=DATE(YEAR(F113),MONTH(F113),MIN(DAY(INDEX(Планы!$E$12:$E$111,MATCH(E113,Планы!$A$12:$A$111,0))),DAY(EOMONTH(F113,0))))))),"OK","Ошибка: нет повторения")))))))))</f>
        <v/>
      </c>
      <c r="J113" s="21" t="str">
        <f aca="false">IF(AND(I113="OK",E113&lt;&gt;""),INDEX(Планы!$G$12:$G$111,MATCH(E113,Планы!$A$12:$A$111,0)),"")</f>
        <v/>
      </c>
      <c r="K113" s="21" t="str">
        <f aca="false">IF(I113&lt;&gt;"OK","",IF(E113="",H113,INDEX(Планы!$C$12:$C$111,MATCH(E113,Планы!$A$12:$A$111,0))))</f>
        <v/>
      </c>
      <c r="L113" s="21" t="n">
        <f aca="false">IF(AND(I113="OK",E113&lt;&gt;"",O113=1),MIN(J113,N113),0)</f>
        <v>0</v>
      </c>
      <c r="M113" s="21" t="n">
        <f aca="false">IF(AND(I113="OK",E113&lt;&gt;"",O113=1),MAX(0,N113-J113),0)</f>
        <v>0</v>
      </c>
      <c r="N113" s="21" t="str">
        <f aca="false">IF(AND(I113="OK",E113&lt;&gt;""),SUMIFS($D$12:$D$511,$E$12:$E$511,E113,$F$12:$F$511,F113,$B$12:$B$511,"&lt;="&amp;Календарь!$L$5,$I$12:$I$511,"OK"),"")</f>
        <v/>
      </c>
      <c r="O113" s="19" t="n">
        <f aca="false">IF(AND(I113="OK",E113&lt;&gt;""),IF(COUNTIFS($E$12:E113,E113,$F$12:F113,F113,$I$12:I113,"OK")=1,1,0),0)</f>
        <v>0</v>
      </c>
    </row>
    <row r="114" customFormat="false" ht="22" hidden="false" customHeight="true" outlineLevel="0" collapsed="false">
      <c r="A114" s="6"/>
      <c r="B114" s="5"/>
      <c r="C114" s="6"/>
      <c r="D114" s="7"/>
      <c r="E114" s="6"/>
      <c r="F114" s="5"/>
      <c r="G114" s="6"/>
      <c r="H114" s="6"/>
      <c r="I114" s="19" t="str">
        <f aca="false">IF(COUNTA(A114:H114)=0,"",IF(OR(A114="",NOT(ISNUMBER(B114)),NOT(ISNUMBER(D114)),AND(C114&lt;&gt;"Приход",C114&lt;&gt;"Расход")),"Ошибка: поля или тип",IF(OR(B114&lt;36526,B114&gt;109574,B114&lt;&gt;INT(B114),D114&lt;0),"Ошибка: дата или сумма",IF(COUNTIFS($A$12:$A$511,A114)&lt;&gt;1,"Ошибка: повтор ID",IF(E114="",IF(OR(F114&lt;&gt;"",H114=""),"Ошибка: внеплановая статья/срок","OK"),IF(COUNTIFS(Планы!$A$12:$A$111,E114)&lt;&gt;1,"Ошибка: ID плана",IF(INDEX(Планы!$K$12:$K$111,MATCH(E114,Планы!$A$12:$A$111,0))&lt;&gt;"OK","Ошибка: исходный план",IF(OR(NOT(ISNUMBER(F114)),C114&lt;&gt;INDEX(Планы!$D$12:$D$111,MATCH(E114,Планы!$A$12:$A$111,0))),"Ошибка: срок/направление",IF(AND(F114&gt;=INDEX(Планы!$E$12:$E$111,MATCH(E114,Планы!$A$12:$A$111,0)),F114&lt;=INDEX(Планы!$L$12:$L$111,MATCH(E114,Планы!$A$12:$A$111,0)),IF(INDEX(Планы!$F$12:$F$111,MATCH(E114,Планы!$A$12:$A$111,0))="Разово",F114=INDEX(Планы!$E$12:$E$111,MATCH(E114,Планы!$A$12:$A$111,0)),IF(INDEX(Планы!$F$12:$F$111,MATCH(E114,Планы!$A$12:$A$111,0))="Еженедельно",MOD(F114-INDEX(Планы!$E$12:$E$111,MATCH(E114,Планы!$A$12:$A$111,0)),7)=0,F114=DATE(YEAR(F114),MONTH(F114),MIN(DAY(INDEX(Планы!$E$12:$E$111,MATCH(E114,Планы!$A$12:$A$111,0))),DAY(EOMONTH(F114,0))))))),"OK","Ошибка: нет повторения")))))))))</f>
        <v/>
      </c>
      <c r="J114" s="21" t="str">
        <f aca="false">IF(AND(I114="OK",E114&lt;&gt;""),INDEX(Планы!$G$12:$G$111,MATCH(E114,Планы!$A$12:$A$111,0)),"")</f>
        <v/>
      </c>
      <c r="K114" s="21" t="str">
        <f aca="false">IF(I114&lt;&gt;"OK","",IF(E114="",H114,INDEX(Планы!$C$12:$C$111,MATCH(E114,Планы!$A$12:$A$111,0))))</f>
        <v/>
      </c>
      <c r="L114" s="21" t="n">
        <f aca="false">IF(AND(I114="OK",E114&lt;&gt;"",O114=1),MIN(J114,N114),0)</f>
        <v>0</v>
      </c>
      <c r="M114" s="21" t="n">
        <f aca="false">IF(AND(I114="OK",E114&lt;&gt;"",O114=1),MAX(0,N114-J114),0)</f>
        <v>0</v>
      </c>
      <c r="N114" s="21" t="str">
        <f aca="false">IF(AND(I114="OK",E114&lt;&gt;""),SUMIFS($D$12:$D$511,$E$12:$E$511,E114,$F$12:$F$511,F114,$B$12:$B$511,"&lt;="&amp;Календарь!$L$5,$I$12:$I$511,"OK"),"")</f>
        <v/>
      </c>
      <c r="O114" s="19" t="n">
        <f aca="false">IF(AND(I114="OK",E114&lt;&gt;""),IF(COUNTIFS($E$12:E114,E114,$F$12:F114,F114,$I$12:I114,"OK")=1,1,0),0)</f>
        <v>0</v>
      </c>
    </row>
    <row r="115" customFormat="false" ht="22" hidden="false" customHeight="true" outlineLevel="0" collapsed="false">
      <c r="A115" s="6"/>
      <c r="B115" s="5"/>
      <c r="C115" s="6"/>
      <c r="D115" s="7"/>
      <c r="E115" s="6"/>
      <c r="F115" s="5"/>
      <c r="G115" s="6"/>
      <c r="H115" s="6"/>
      <c r="I115" s="19" t="str">
        <f aca="false">IF(COUNTA(A115:H115)=0,"",IF(OR(A115="",NOT(ISNUMBER(B115)),NOT(ISNUMBER(D115)),AND(C115&lt;&gt;"Приход",C115&lt;&gt;"Расход")),"Ошибка: поля или тип",IF(OR(B115&lt;36526,B115&gt;109574,B115&lt;&gt;INT(B115),D115&lt;0),"Ошибка: дата или сумма",IF(COUNTIFS($A$12:$A$511,A115)&lt;&gt;1,"Ошибка: повтор ID",IF(E115="",IF(OR(F115&lt;&gt;"",H115=""),"Ошибка: внеплановая статья/срок","OK"),IF(COUNTIFS(Планы!$A$12:$A$111,E115)&lt;&gt;1,"Ошибка: ID плана",IF(INDEX(Планы!$K$12:$K$111,MATCH(E115,Планы!$A$12:$A$111,0))&lt;&gt;"OK","Ошибка: исходный план",IF(OR(NOT(ISNUMBER(F115)),C115&lt;&gt;INDEX(Планы!$D$12:$D$111,MATCH(E115,Планы!$A$12:$A$111,0))),"Ошибка: срок/направление",IF(AND(F115&gt;=INDEX(Планы!$E$12:$E$111,MATCH(E115,Планы!$A$12:$A$111,0)),F115&lt;=INDEX(Планы!$L$12:$L$111,MATCH(E115,Планы!$A$12:$A$111,0)),IF(INDEX(Планы!$F$12:$F$111,MATCH(E115,Планы!$A$12:$A$111,0))="Разово",F115=INDEX(Планы!$E$12:$E$111,MATCH(E115,Планы!$A$12:$A$111,0)),IF(INDEX(Планы!$F$12:$F$111,MATCH(E115,Планы!$A$12:$A$111,0))="Еженедельно",MOD(F115-INDEX(Планы!$E$12:$E$111,MATCH(E115,Планы!$A$12:$A$111,0)),7)=0,F115=DATE(YEAR(F115),MONTH(F115),MIN(DAY(INDEX(Планы!$E$12:$E$111,MATCH(E115,Планы!$A$12:$A$111,0))),DAY(EOMONTH(F115,0))))))),"OK","Ошибка: нет повторения")))))))))</f>
        <v/>
      </c>
      <c r="J115" s="21" t="str">
        <f aca="false">IF(AND(I115="OK",E115&lt;&gt;""),INDEX(Планы!$G$12:$G$111,MATCH(E115,Планы!$A$12:$A$111,0)),"")</f>
        <v/>
      </c>
      <c r="K115" s="21" t="str">
        <f aca="false">IF(I115&lt;&gt;"OK","",IF(E115="",H115,INDEX(Планы!$C$12:$C$111,MATCH(E115,Планы!$A$12:$A$111,0))))</f>
        <v/>
      </c>
      <c r="L115" s="21" t="n">
        <f aca="false">IF(AND(I115="OK",E115&lt;&gt;"",O115=1),MIN(J115,N115),0)</f>
        <v>0</v>
      </c>
      <c r="M115" s="21" t="n">
        <f aca="false">IF(AND(I115="OK",E115&lt;&gt;"",O115=1),MAX(0,N115-J115),0)</f>
        <v>0</v>
      </c>
      <c r="N115" s="21" t="str">
        <f aca="false">IF(AND(I115="OK",E115&lt;&gt;""),SUMIFS($D$12:$D$511,$E$12:$E$511,E115,$F$12:$F$511,F115,$B$12:$B$511,"&lt;="&amp;Календарь!$L$5,$I$12:$I$511,"OK"),"")</f>
        <v/>
      </c>
      <c r="O115" s="19" t="n">
        <f aca="false">IF(AND(I115="OK",E115&lt;&gt;""),IF(COUNTIFS($E$12:E115,E115,$F$12:F115,F115,$I$12:I115,"OK")=1,1,0),0)</f>
        <v>0</v>
      </c>
    </row>
    <row r="116" customFormat="false" ht="22" hidden="false" customHeight="true" outlineLevel="0" collapsed="false">
      <c r="A116" s="6"/>
      <c r="B116" s="5"/>
      <c r="C116" s="6"/>
      <c r="D116" s="7"/>
      <c r="E116" s="6"/>
      <c r="F116" s="5"/>
      <c r="G116" s="6"/>
      <c r="H116" s="6"/>
      <c r="I116" s="19" t="str">
        <f aca="false">IF(COUNTA(A116:H116)=0,"",IF(OR(A116="",NOT(ISNUMBER(B116)),NOT(ISNUMBER(D116)),AND(C116&lt;&gt;"Приход",C116&lt;&gt;"Расход")),"Ошибка: поля или тип",IF(OR(B116&lt;36526,B116&gt;109574,B116&lt;&gt;INT(B116),D116&lt;0),"Ошибка: дата или сумма",IF(COUNTIFS($A$12:$A$511,A116)&lt;&gt;1,"Ошибка: повтор ID",IF(E116="",IF(OR(F116&lt;&gt;"",H116=""),"Ошибка: внеплановая статья/срок","OK"),IF(COUNTIFS(Планы!$A$12:$A$111,E116)&lt;&gt;1,"Ошибка: ID плана",IF(INDEX(Планы!$K$12:$K$111,MATCH(E116,Планы!$A$12:$A$111,0))&lt;&gt;"OK","Ошибка: исходный план",IF(OR(NOT(ISNUMBER(F116)),C116&lt;&gt;INDEX(Планы!$D$12:$D$111,MATCH(E116,Планы!$A$12:$A$111,0))),"Ошибка: срок/направление",IF(AND(F116&gt;=INDEX(Планы!$E$12:$E$111,MATCH(E116,Планы!$A$12:$A$111,0)),F116&lt;=INDEX(Планы!$L$12:$L$111,MATCH(E116,Планы!$A$12:$A$111,0)),IF(INDEX(Планы!$F$12:$F$111,MATCH(E116,Планы!$A$12:$A$111,0))="Разово",F116=INDEX(Планы!$E$12:$E$111,MATCH(E116,Планы!$A$12:$A$111,0)),IF(INDEX(Планы!$F$12:$F$111,MATCH(E116,Планы!$A$12:$A$111,0))="Еженедельно",MOD(F116-INDEX(Планы!$E$12:$E$111,MATCH(E116,Планы!$A$12:$A$111,0)),7)=0,F116=DATE(YEAR(F116),MONTH(F116),MIN(DAY(INDEX(Планы!$E$12:$E$111,MATCH(E116,Планы!$A$12:$A$111,0))),DAY(EOMONTH(F116,0))))))),"OK","Ошибка: нет повторения")))))))))</f>
        <v/>
      </c>
      <c r="J116" s="21" t="str">
        <f aca="false">IF(AND(I116="OK",E116&lt;&gt;""),INDEX(Планы!$G$12:$G$111,MATCH(E116,Планы!$A$12:$A$111,0)),"")</f>
        <v/>
      </c>
      <c r="K116" s="21" t="str">
        <f aca="false">IF(I116&lt;&gt;"OK","",IF(E116="",H116,INDEX(Планы!$C$12:$C$111,MATCH(E116,Планы!$A$12:$A$111,0))))</f>
        <v/>
      </c>
      <c r="L116" s="21" t="n">
        <f aca="false">IF(AND(I116="OK",E116&lt;&gt;"",O116=1),MIN(J116,N116),0)</f>
        <v>0</v>
      </c>
      <c r="M116" s="21" t="n">
        <f aca="false">IF(AND(I116="OK",E116&lt;&gt;"",O116=1),MAX(0,N116-J116),0)</f>
        <v>0</v>
      </c>
      <c r="N116" s="21" t="str">
        <f aca="false">IF(AND(I116="OK",E116&lt;&gt;""),SUMIFS($D$12:$D$511,$E$12:$E$511,E116,$F$12:$F$511,F116,$B$12:$B$511,"&lt;="&amp;Календарь!$L$5,$I$12:$I$511,"OK"),"")</f>
        <v/>
      </c>
      <c r="O116" s="19" t="n">
        <f aca="false">IF(AND(I116="OK",E116&lt;&gt;""),IF(COUNTIFS($E$12:E116,E116,$F$12:F116,F116,$I$12:I116,"OK")=1,1,0),0)</f>
        <v>0</v>
      </c>
    </row>
    <row r="117" customFormat="false" ht="22" hidden="false" customHeight="true" outlineLevel="0" collapsed="false">
      <c r="A117" s="6"/>
      <c r="B117" s="5"/>
      <c r="C117" s="6"/>
      <c r="D117" s="7"/>
      <c r="E117" s="6"/>
      <c r="F117" s="5"/>
      <c r="G117" s="6"/>
      <c r="H117" s="6"/>
      <c r="I117" s="19" t="str">
        <f aca="false">IF(COUNTA(A117:H117)=0,"",IF(OR(A117="",NOT(ISNUMBER(B117)),NOT(ISNUMBER(D117)),AND(C117&lt;&gt;"Приход",C117&lt;&gt;"Расход")),"Ошибка: поля или тип",IF(OR(B117&lt;36526,B117&gt;109574,B117&lt;&gt;INT(B117),D117&lt;0),"Ошибка: дата или сумма",IF(COUNTIFS($A$12:$A$511,A117)&lt;&gt;1,"Ошибка: повтор ID",IF(E117="",IF(OR(F117&lt;&gt;"",H117=""),"Ошибка: внеплановая статья/срок","OK"),IF(COUNTIFS(Планы!$A$12:$A$111,E117)&lt;&gt;1,"Ошибка: ID плана",IF(INDEX(Планы!$K$12:$K$111,MATCH(E117,Планы!$A$12:$A$111,0))&lt;&gt;"OK","Ошибка: исходный план",IF(OR(NOT(ISNUMBER(F117)),C117&lt;&gt;INDEX(Планы!$D$12:$D$111,MATCH(E117,Планы!$A$12:$A$111,0))),"Ошибка: срок/направление",IF(AND(F117&gt;=INDEX(Планы!$E$12:$E$111,MATCH(E117,Планы!$A$12:$A$111,0)),F117&lt;=INDEX(Планы!$L$12:$L$111,MATCH(E117,Планы!$A$12:$A$111,0)),IF(INDEX(Планы!$F$12:$F$111,MATCH(E117,Планы!$A$12:$A$111,0))="Разово",F117=INDEX(Планы!$E$12:$E$111,MATCH(E117,Планы!$A$12:$A$111,0)),IF(INDEX(Планы!$F$12:$F$111,MATCH(E117,Планы!$A$12:$A$111,0))="Еженедельно",MOD(F117-INDEX(Планы!$E$12:$E$111,MATCH(E117,Планы!$A$12:$A$111,0)),7)=0,F117=DATE(YEAR(F117),MONTH(F117),MIN(DAY(INDEX(Планы!$E$12:$E$111,MATCH(E117,Планы!$A$12:$A$111,0))),DAY(EOMONTH(F117,0))))))),"OK","Ошибка: нет повторения")))))))))</f>
        <v/>
      </c>
      <c r="J117" s="21" t="str">
        <f aca="false">IF(AND(I117="OK",E117&lt;&gt;""),INDEX(Планы!$G$12:$G$111,MATCH(E117,Планы!$A$12:$A$111,0)),"")</f>
        <v/>
      </c>
      <c r="K117" s="21" t="str">
        <f aca="false">IF(I117&lt;&gt;"OK","",IF(E117="",H117,INDEX(Планы!$C$12:$C$111,MATCH(E117,Планы!$A$12:$A$111,0))))</f>
        <v/>
      </c>
      <c r="L117" s="21" t="n">
        <f aca="false">IF(AND(I117="OK",E117&lt;&gt;"",O117=1),MIN(J117,N117),0)</f>
        <v>0</v>
      </c>
      <c r="M117" s="21" t="n">
        <f aca="false">IF(AND(I117="OK",E117&lt;&gt;"",O117=1),MAX(0,N117-J117),0)</f>
        <v>0</v>
      </c>
      <c r="N117" s="21" t="str">
        <f aca="false">IF(AND(I117="OK",E117&lt;&gt;""),SUMIFS($D$12:$D$511,$E$12:$E$511,E117,$F$12:$F$511,F117,$B$12:$B$511,"&lt;="&amp;Календарь!$L$5,$I$12:$I$511,"OK"),"")</f>
        <v/>
      </c>
      <c r="O117" s="19" t="n">
        <f aca="false">IF(AND(I117="OK",E117&lt;&gt;""),IF(COUNTIFS($E$12:E117,E117,$F$12:F117,F117,$I$12:I117,"OK")=1,1,0),0)</f>
        <v>0</v>
      </c>
    </row>
    <row r="118" customFormat="false" ht="22" hidden="false" customHeight="true" outlineLevel="0" collapsed="false">
      <c r="A118" s="6"/>
      <c r="B118" s="5"/>
      <c r="C118" s="6"/>
      <c r="D118" s="7"/>
      <c r="E118" s="6"/>
      <c r="F118" s="5"/>
      <c r="G118" s="6"/>
      <c r="H118" s="6"/>
      <c r="I118" s="19" t="str">
        <f aca="false">IF(COUNTA(A118:H118)=0,"",IF(OR(A118="",NOT(ISNUMBER(B118)),NOT(ISNUMBER(D118)),AND(C118&lt;&gt;"Приход",C118&lt;&gt;"Расход")),"Ошибка: поля или тип",IF(OR(B118&lt;36526,B118&gt;109574,B118&lt;&gt;INT(B118),D118&lt;0),"Ошибка: дата или сумма",IF(COUNTIFS($A$12:$A$511,A118)&lt;&gt;1,"Ошибка: повтор ID",IF(E118="",IF(OR(F118&lt;&gt;"",H118=""),"Ошибка: внеплановая статья/срок","OK"),IF(COUNTIFS(Планы!$A$12:$A$111,E118)&lt;&gt;1,"Ошибка: ID плана",IF(INDEX(Планы!$K$12:$K$111,MATCH(E118,Планы!$A$12:$A$111,0))&lt;&gt;"OK","Ошибка: исходный план",IF(OR(NOT(ISNUMBER(F118)),C118&lt;&gt;INDEX(Планы!$D$12:$D$111,MATCH(E118,Планы!$A$12:$A$111,0))),"Ошибка: срок/направление",IF(AND(F118&gt;=INDEX(Планы!$E$12:$E$111,MATCH(E118,Планы!$A$12:$A$111,0)),F118&lt;=INDEX(Планы!$L$12:$L$111,MATCH(E118,Планы!$A$12:$A$111,0)),IF(INDEX(Планы!$F$12:$F$111,MATCH(E118,Планы!$A$12:$A$111,0))="Разово",F118=INDEX(Планы!$E$12:$E$111,MATCH(E118,Планы!$A$12:$A$111,0)),IF(INDEX(Планы!$F$12:$F$111,MATCH(E118,Планы!$A$12:$A$111,0))="Еженедельно",MOD(F118-INDEX(Планы!$E$12:$E$111,MATCH(E118,Планы!$A$12:$A$111,0)),7)=0,F118=DATE(YEAR(F118),MONTH(F118),MIN(DAY(INDEX(Планы!$E$12:$E$111,MATCH(E118,Планы!$A$12:$A$111,0))),DAY(EOMONTH(F118,0))))))),"OK","Ошибка: нет повторения")))))))))</f>
        <v/>
      </c>
      <c r="J118" s="21" t="str">
        <f aca="false">IF(AND(I118="OK",E118&lt;&gt;""),INDEX(Планы!$G$12:$G$111,MATCH(E118,Планы!$A$12:$A$111,0)),"")</f>
        <v/>
      </c>
      <c r="K118" s="21" t="str">
        <f aca="false">IF(I118&lt;&gt;"OK","",IF(E118="",H118,INDEX(Планы!$C$12:$C$111,MATCH(E118,Планы!$A$12:$A$111,0))))</f>
        <v/>
      </c>
      <c r="L118" s="21" t="n">
        <f aca="false">IF(AND(I118="OK",E118&lt;&gt;"",O118=1),MIN(J118,N118),0)</f>
        <v>0</v>
      </c>
      <c r="M118" s="21" t="n">
        <f aca="false">IF(AND(I118="OK",E118&lt;&gt;"",O118=1),MAX(0,N118-J118),0)</f>
        <v>0</v>
      </c>
      <c r="N118" s="21" t="str">
        <f aca="false">IF(AND(I118="OK",E118&lt;&gt;""),SUMIFS($D$12:$D$511,$E$12:$E$511,E118,$F$12:$F$511,F118,$B$12:$B$511,"&lt;="&amp;Календарь!$L$5,$I$12:$I$511,"OK"),"")</f>
        <v/>
      </c>
      <c r="O118" s="19" t="n">
        <f aca="false">IF(AND(I118="OK",E118&lt;&gt;""),IF(COUNTIFS($E$12:E118,E118,$F$12:F118,F118,$I$12:I118,"OK")=1,1,0),0)</f>
        <v>0</v>
      </c>
    </row>
    <row r="119" customFormat="false" ht="22" hidden="false" customHeight="true" outlineLevel="0" collapsed="false">
      <c r="A119" s="6"/>
      <c r="B119" s="5"/>
      <c r="C119" s="6"/>
      <c r="D119" s="7"/>
      <c r="E119" s="6"/>
      <c r="F119" s="5"/>
      <c r="G119" s="6"/>
      <c r="H119" s="6"/>
      <c r="I119" s="19" t="str">
        <f aca="false">IF(COUNTA(A119:H119)=0,"",IF(OR(A119="",NOT(ISNUMBER(B119)),NOT(ISNUMBER(D119)),AND(C119&lt;&gt;"Приход",C119&lt;&gt;"Расход")),"Ошибка: поля или тип",IF(OR(B119&lt;36526,B119&gt;109574,B119&lt;&gt;INT(B119),D119&lt;0),"Ошибка: дата или сумма",IF(COUNTIFS($A$12:$A$511,A119)&lt;&gt;1,"Ошибка: повтор ID",IF(E119="",IF(OR(F119&lt;&gt;"",H119=""),"Ошибка: внеплановая статья/срок","OK"),IF(COUNTIFS(Планы!$A$12:$A$111,E119)&lt;&gt;1,"Ошибка: ID плана",IF(INDEX(Планы!$K$12:$K$111,MATCH(E119,Планы!$A$12:$A$111,0))&lt;&gt;"OK","Ошибка: исходный план",IF(OR(NOT(ISNUMBER(F119)),C119&lt;&gt;INDEX(Планы!$D$12:$D$111,MATCH(E119,Планы!$A$12:$A$111,0))),"Ошибка: срок/направление",IF(AND(F119&gt;=INDEX(Планы!$E$12:$E$111,MATCH(E119,Планы!$A$12:$A$111,0)),F119&lt;=INDEX(Планы!$L$12:$L$111,MATCH(E119,Планы!$A$12:$A$111,0)),IF(INDEX(Планы!$F$12:$F$111,MATCH(E119,Планы!$A$12:$A$111,0))="Разово",F119=INDEX(Планы!$E$12:$E$111,MATCH(E119,Планы!$A$12:$A$111,0)),IF(INDEX(Планы!$F$12:$F$111,MATCH(E119,Планы!$A$12:$A$111,0))="Еженедельно",MOD(F119-INDEX(Планы!$E$12:$E$111,MATCH(E119,Планы!$A$12:$A$111,0)),7)=0,F119=DATE(YEAR(F119),MONTH(F119),MIN(DAY(INDEX(Планы!$E$12:$E$111,MATCH(E119,Планы!$A$12:$A$111,0))),DAY(EOMONTH(F119,0))))))),"OK","Ошибка: нет повторения")))))))))</f>
        <v/>
      </c>
      <c r="J119" s="21" t="str">
        <f aca="false">IF(AND(I119="OK",E119&lt;&gt;""),INDEX(Планы!$G$12:$G$111,MATCH(E119,Планы!$A$12:$A$111,0)),"")</f>
        <v/>
      </c>
      <c r="K119" s="21" t="str">
        <f aca="false">IF(I119&lt;&gt;"OK","",IF(E119="",H119,INDEX(Планы!$C$12:$C$111,MATCH(E119,Планы!$A$12:$A$111,0))))</f>
        <v/>
      </c>
      <c r="L119" s="21" t="n">
        <f aca="false">IF(AND(I119="OK",E119&lt;&gt;"",O119=1),MIN(J119,N119),0)</f>
        <v>0</v>
      </c>
      <c r="M119" s="21" t="n">
        <f aca="false">IF(AND(I119="OK",E119&lt;&gt;"",O119=1),MAX(0,N119-J119),0)</f>
        <v>0</v>
      </c>
      <c r="N119" s="21" t="str">
        <f aca="false">IF(AND(I119="OK",E119&lt;&gt;""),SUMIFS($D$12:$D$511,$E$12:$E$511,E119,$F$12:$F$511,F119,$B$12:$B$511,"&lt;="&amp;Календарь!$L$5,$I$12:$I$511,"OK"),"")</f>
        <v/>
      </c>
      <c r="O119" s="19" t="n">
        <f aca="false">IF(AND(I119="OK",E119&lt;&gt;""),IF(COUNTIFS($E$12:E119,E119,$F$12:F119,F119,$I$12:I119,"OK")=1,1,0),0)</f>
        <v>0</v>
      </c>
    </row>
    <row r="120" customFormat="false" ht="22" hidden="false" customHeight="true" outlineLevel="0" collapsed="false">
      <c r="A120" s="6"/>
      <c r="B120" s="5"/>
      <c r="C120" s="6"/>
      <c r="D120" s="7"/>
      <c r="E120" s="6"/>
      <c r="F120" s="5"/>
      <c r="G120" s="6"/>
      <c r="H120" s="6"/>
      <c r="I120" s="19" t="str">
        <f aca="false">IF(COUNTA(A120:H120)=0,"",IF(OR(A120="",NOT(ISNUMBER(B120)),NOT(ISNUMBER(D120)),AND(C120&lt;&gt;"Приход",C120&lt;&gt;"Расход")),"Ошибка: поля или тип",IF(OR(B120&lt;36526,B120&gt;109574,B120&lt;&gt;INT(B120),D120&lt;0),"Ошибка: дата или сумма",IF(COUNTIFS($A$12:$A$511,A120)&lt;&gt;1,"Ошибка: повтор ID",IF(E120="",IF(OR(F120&lt;&gt;"",H120=""),"Ошибка: внеплановая статья/срок","OK"),IF(COUNTIFS(Планы!$A$12:$A$111,E120)&lt;&gt;1,"Ошибка: ID плана",IF(INDEX(Планы!$K$12:$K$111,MATCH(E120,Планы!$A$12:$A$111,0))&lt;&gt;"OK","Ошибка: исходный план",IF(OR(NOT(ISNUMBER(F120)),C120&lt;&gt;INDEX(Планы!$D$12:$D$111,MATCH(E120,Планы!$A$12:$A$111,0))),"Ошибка: срок/направление",IF(AND(F120&gt;=INDEX(Планы!$E$12:$E$111,MATCH(E120,Планы!$A$12:$A$111,0)),F120&lt;=INDEX(Планы!$L$12:$L$111,MATCH(E120,Планы!$A$12:$A$111,0)),IF(INDEX(Планы!$F$12:$F$111,MATCH(E120,Планы!$A$12:$A$111,0))="Разово",F120=INDEX(Планы!$E$12:$E$111,MATCH(E120,Планы!$A$12:$A$111,0)),IF(INDEX(Планы!$F$12:$F$111,MATCH(E120,Планы!$A$12:$A$111,0))="Еженедельно",MOD(F120-INDEX(Планы!$E$12:$E$111,MATCH(E120,Планы!$A$12:$A$111,0)),7)=0,F120=DATE(YEAR(F120),MONTH(F120),MIN(DAY(INDEX(Планы!$E$12:$E$111,MATCH(E120,Планы!$A$12:$A$111,0))),DAY(EOMONTH(F120,0))))))),"OK","Ошибка: нет повторения")))))))))</f>
        <v/>
      </c>
      <c r="J120" s="21" t="str">
        <f aca="false">IF(AND(I120="OK",E120&lt;&gt;""),INDEX(Планы!$G$12:$G$111,MATCH(E120,Планы!$A$12:$A$111,0)),"")</f>
        <v/>
      </c>
      <c r="K120" s="21" t="str">
        <f aca="false">IF(I120&lt;&gt;"OK","",IF(E120="",H120,INDEX(Планы!$C$12:$C$111,MATCH(E120,Планы!$A$12:$A$111,0))))</f>
        <v/>
      </c>
      <c r="L120" s="21" t="n">
        <f aca="false">IF(AND(I120="OK",E120&lt;&gt;"",O120=1),MIN(J120,N120),0)</f>
        <v>0</v>
      </c>
      <c r="M120" s="21" t="n">
        <f aca="false">IF(AND(I120="OK",E120&lt;&gt;"",O120=1),MAX(0,N120-J120),0)</f>
        <v>0</v>
      </c>
      <c r="N120" s="21" t="str">
        <f aca="false">IF(AND(I120="OK",E120&lt;&gt;""),SUMIFS($D$12:$D$511,$E$12:$E$511,E120,$F$12:$F$511,F120,$B$12:$B$511,"&lt;="&amp;Календарь!$L$5,$I$12:$I$511,"OK"),"")</f>
        <v/>
      </c>
      <c r="O120" s="19" t="n">
        <f aca="false">IF(AND(I120="OK",E120&lt;&gt;""),IF(COUNTIFS($E$12:E120,E120,$F$12:F120,F120,$I$12:I120,"OK")=1,1,0),0)</f>
        <v>0</v>
      </c>
    </row>
    <row r="121" customFormat="false" ht="22" hidden="false" customHeight="true" outlineLevel="0" collapsed="false">
      <c r="A121" s="6"/>
      <c r="B121" s="5"/>
      <c r="C121" s="6"/>
      <c r="D121" s="7"/>
      <c r="E121" s="6"/>
      <c r="F121" s="5"/>
      <c r="G121" s="6"/>
      <c r="H121" s="6"/>
      <c r="I121" s="19" t="str">
        <f aca="false">IF(COUNTA(A121:H121)=0,"",IF(OR(A121="",NOT(ISNUMBER(B121)),NOT(ISNUMBER(D121)),AND(C121&lt;&gt;"Приход",C121&lt;&gt;"Расход")),"Ошибка: поля или тип",IF(OR(B121&lt;36526,B121&gt;109574,B121&lt;&gt;INT(B121),D121&lt;0),"Ошибка: дата или сумма",IF(COUNTIFS($A$12:$A$511,A121)&lt;&gt;1,"Ошибка: повтор ID",IF(E121="",IF(OR(F121&lt;&gt;"",H121=""),"Ошибка: внеплановая статья/срок","OK"),IF(COUNTIFS(Планы!$A$12:$A$111,E121)&lt;&gt;1,"Ошибка: ID плана",IF(INDEX(Планы!$K$12:$K$111,MATCH(E121,Планы!$A$12:$A$111,0))&lt;&gt;"OK","Ошибка: исходный план",IF(OR(NOT(ISNUMBER(F121)),C121&lt;&gt;INDEX(Планы!$D$12:$D$111,MATCH(E121,Планы!$A$12:$A$111,0))),"Ошибка: срок/направление",IF(AND(F121&gt;=INDEX(Планы!$E$12:$E$111,MATCH(E121,Планы!$A$12:$A$111,0)),F121&lt;=INDEX(Планы!$L$12:$L$111,MATCH(E121,Планы!$A$12:$A$111,0)),IF(INDEX(Планы!$F$12:$F$111,MATCH(E121,Планы!$A$12:$A$111,0))="Разово",F121=INDEX(Планы!$E$12:$E$111,MATCH(E121,Планы!$A$12:$A$111,0)),IF(INDEX(Планы!$F$12:$F$111,MATCH(E121,Планы!$A$12:$A$111,0))="Еженедельно",MOD(F121-INDEX(Планы!$E$12:$E$111,MATCH(E121,Планы!$A$12:$A$111,0)),7)=0,F121=DATE(YEAR(F121),MONTH(F121),MIN(DAY(INDEX(Планы!$E$12:$E$111,MATCH(E121,Планы!$A$12:$A$111,0))),DAY(EOMONTH(F121,0))))))),"OK","Ошибка: нет повторения")))))))))</f>
        <v/>
      </c>
      <c r="J121" s="21" t="str">
        <f aca="false">IF(AND(I121="OK",E121&lt;&gt;""),INDEX(Планы!$G$12:$G$111,MATCH(E121,Планы!$A$12:$A$111,0)),"")</f>
        <v/>
      </c>
      <c r="K121" s="21" t="str">
        <f aca="false">IF(I121&lt;&gt;"OK","",IF(E121="",H121,INDEX(Планы!$C$12:$C$111,MATCH(E121,Планы!$A$12:$A$111,0))))</f>
        <v/>
      </c>
      <c r="L121" s="21" t="n">
        <f aca="false">IF(AND(I121="OK",E121&lt;&gt;"",O121=1),MIN(J121,N121),0)</f>
        <v>0</v>
      </c>
      <c r="M121" s="21" t="n">
        <f aca="false">IF(AND(I121="OK",E121&lt;&gt;"",O121=1),MAX(0,N121-J121),0)</f>
        <v>0</v>
      </c>
      <c r="N121" s="21" t="str">
        <f aca="false">IF(AND(I121="OK",E121&lt;&gt;""),SUMIFS($D$12:$D$511,$E$12:$E$511,E121,$F$12:$F$511,F121,$B$12:$B$511,"&lt;="&amp;Календарь!$L$5,$I$12:$I$511,"OK"),"")</f>
        <v/>
      </c>
      <c r="O121" s="19" t="n">
        <f aca="false">IF(AND(I121="OK",E121&lt;&gt;""),IF(COUNTIFS($E$12:E121,E121,$F$12:F121,F121,$I$12:I121,"OK")=1,1,0),0)</f>
        <v>0</v>
      </c>
    </row>
    <row r="122" customFormat="false" ht="22" hidden="false" customHeight="true" outlineLevel="0" collapsed="false">
      <c r="A122" s="6"/>
      <c r="B122" s="5"/>
      <c r="C122" s="6"/>
      <c r="D122" s="7"/>
      <c r="E122" s="6"/>
      <c r="F122" s="5"/>
      <c r="G122" s="6"/>
      <c r="H122" s="6"/>
      <c r="I122" s="19" t="str">
        <f aca="false">IF(COUNTA(A122:H122)=0,"",IF(OR(A122="",NOT(ISNUMBER(B122)),NOT(ISNUMBER(D122)),AND(C122&lt;&gt;"Приход",C122&lt;&gt;"Расход")),"Ошибка: поля или тип",IF(OR(B122&lt;36526,B122&gt;109574,B122&lt;&gt;INT(B122),D122&lt;0),"Ошибка: дата или сумма",IF(COUNTIFS($A$12:$A$511,A122)&lt;&gt;1,"Ошибка: повтор ID",IF(E122="",IF(OR(F122&lt;&gt;"",H122=""),"Ошибка: внеплановая статья/срок","OK"),IF(COUNTIFS(Планы!$A$12:$A$111,E122)&lt;&gt;1,"Ошибка: ID плана",IF(INDEX(Планы!$K$12:$K$111,MATCH(E122,Планы!$A$12:$A$111,0))&lt;&gt;"OK","Ошибка: исходный план",IF(OR(NOT(ISNUMBER(F122)),C122&lt;&gt;INDEX(Планы!$D$12:$D$111,MATCH(E122,Планы!$A$12:$A$111,0))),"Ошибка: срок/направление",IF(AND(F122&gt;=INDEX(Планы!$E$12:$E$111,MATCH(E122,Планы!$A$12:$A$111,0)),F122&lt;=INDEX(Планы!$L$12:$L$111,MATCH(E122,Планы!$A$12:$A$111,0)),IF(INDEX(Планы!$F$12:$F$111,MATCH(E122,Планы!$A$12:$A$111,0))="Разово",F122=INDEX(Планы!$E$12:$E$111,MATCH(E122,Планы!$A$12:$A$111,0)),IF(INDEX(Планы!$F$12:$F$111,MATCH(E122,Планы!$A$12:$A$111,0))="Еженедельно",MOD(F122-INDEX(Планы!$E$12:$E$111,MATCH(E122,Планы!$A$12:$A$111,0)),7)=0,F122=DATE(YEAR(F122),MONTH(F122),MIN(DAY(INDEX(Планы!$E$12:$E$111,MATCH(E122,Планы!$A$12:$A$111,0))),DAY(EOMONTH(F122,0))))))),"OK","Ошибка: нет повторения")))))))))</f>
        <v/>
      </c>
      <c r="J122" s="21" t="str">
        <f aca="false">IF(AND(I122="OK",E122&lt;&gt;""),INDEX(Планы!$G$12:$G$111,MATCH(E122,Планы!$A$12:$A$111,0)),"")</f>
        <v/>
      </c>
      <c r="K122" s="21" t="str">
        <f aca="false">IF(I122&lt;&gt;"OK","",IF(E122="",H122,INDEX(Планы!$C$12:$C$111,MATCH(E122,Планы!$A$12:$A$111,0))))</f>
        <v/>
      </c>
      <c r="L122" s="21" t="n">
        <f aca="false">IF(AND(I122="OK",E122&lt;&gt;"",O122=1),MIN(J122,N122),0)</f>
        <v>0</v>
      </c>
      <c r="M122" s="21" t="n">
        <f aca="false">IF(AND(I122="OK",E122&lt;&gt;"",O122=1),MAX(0,N122-J122),0)</f>
        <v>0</v>
      </c>
      <c r="N122" s="21" t="str">
        <f aca="false">IF(AND(I122="OK",E122&lt;&gt;""),SUMIFS($D$12:$D$511,$E$12:$E$511,E122,$F$12:$F$511,F122,$B$12:$B$511,"&lt;="&amp;Календарь!$L$5,$I$12:$I$511,"OK"),"")</f>
        <v/>
      </c>
      <c r="O122" s="19" t="n">
        <f aca="false">IF(AND(I122="OK",E122&lt;&gt;""),IF(COUNTIFS($E$12:E122,E122,$F$12:F122,F122,$I$12:I122,"OK")=1,1,0),0)</f>
        <v>0</v>
      </c>
    </row>
    <row r="123" customFormat="false" ht="22" hidden="false" customHeight="true" outlineLevel="0" collapsed="false">
      <c r="A123" s="6"/>
      <c r="B123" s="5"/>
      <c r="C123" s="6"/>
      <c r="D123" s="7"/>
      <c r="E123" s="6"/>
      <c r="F123" s="5"/>
      <c r="G123" s="6"/>
      <c r="H123" s="6"/>
      <c r="I123" s="19" t="str">
        <f aca="false">IF(COUNTA(A123:H123)=0,"",IF(OR(A123="",NOT(ISNUMBER(B123)),NOT(ISNUMBER(D123)),AND(C123&lt;&gt;"Приход",C123&lt;&gt;"Расход")),"Ошибка: поля или тип",IF(OR(B123&lt;36526,B123&gt;109574,B123&lt;&gt;INT(B123),D123&lt;0),"Ошибка: дата или сумма",IF(COUNTIFS($A$12:$A$511,A123)&lt;&gt;1,"Ошибка: повтор ID",IF(E123="",IF(OR(F123&lt;&gt;"",H123=""),"Ошибка: внеплановая статья/срок","OK"),IF(COUNTIFS(Планы!$A$12:$A$111,E123)&lt;&gt;1,"Ошибка: ID плана",IF(INDEX(Планы!$K$12:$K$111,MATCH(E123,Планы!$A$12:$A$111,0))&lt;&gt;"OK","Ошибка: исходный план",IF(OR(NOT(ISNUMBER(F123)),C123&lt;&gt;INDEX(Планы!$D$12:$D$111,MATCH(E123,Планы!$A$12:$A$111,0))),"Ошибка: срок/направление",IF(AND(F123&gt;=INDEX(Планы!$E$12:$E$111,MATCH(E123,Планы!$A$12:$A$111,0)),F123&lt;=INDEX(Планы!$L$12:$L$111,MATCH(E123,Планы!$A$12:$A$111,0)),IF(INDEX(Планы!$F$12:$F$111,MATCH(E123,Планы!$A$12:$A$111,0))="Разово",F123=INDEX(Планы!$E$12:$E$111,MATCH(E123,Планы!$A$12:$A$111,0)),IF(INDEX(Планы!$F$12:$F$111,MATCH(E123,Планы!$A$12:$A$111,0))="Еженедельно",MOD(F123-INDEX(Планы!$E$12:$E$111,MATCH(E123,Планы!$A$12:$A$111,0)),7)=0,F123=DATE(YEAR(F123),MONTH(F123),MIN(DAY(INDEX(Планы!$E$12:$E$111,MATCH(E123,Планы!$A$12:$A$111,0))),DAY(EOMONTH(F123,0))))))),"OK","Ошибка: нет повторения")))))))))</f>
        <v/>
      </c>
      <c r="J123" s="21" t="str">
        <f aca="false">IF(AND(I123="OK",E123&lt;&gt;""),INDEX(Планы!$G$12:$G$111,MATCH(E123,Планы!$A$12:$A$111,0)),"")</f>
        <v/>
      </c>
      <c r="K123" s="21" t="str">
        <f aca="false">IF(I123&lt;&gt;"OK","",IF(E123="",H123,INDEX(Планы!$C$12:$C$111,MATCH(E123,Планы!$A$12:$A$111,0))))</f>
        <v/>
      </c>
      <c r="L123" s="21" t="n">
        <f aca="false">IF(AND(I123="OK",E123&lt;&gt;"",O123=1),MIN(J123,N123),0)</f>
        <v>0</v>
      </c>
      <c r="M123" s="21" t="n">
        <f aca="false">IF(AND(I123="OK",E123&lt;&gt;"",O123=1),MAX(0,N123-J123),0)</f>
        <v>0</v>
      </c>
      <c r="N123" s="21" t="str">
        <f aca="false">IF(AND(I123="OK",E123&lt;&gt;""),SUMIFS($D$12:$D$511,$E$12:$E$511,E123,$F$12:$F$511,F123,$B$12:$B$511,"&lt;="&amp;Календарь!$L$5,$I$12:$I$511,"OK"),"")</f>
        <v/>
      </c>
      <c r="O123" s="19" t="n">
        <f aca="false">IF(AND(I123="OK",E123&lt;&gt;""),IF(COUNTIFS($E$12:E123,E123,$F$12:F123,F123,$I$12:I123,"OK")=1,1,0),0)</f>
        <v>0</v>
      </c>
    </row>
    <row r="124" customFormat="false" ht="22" hidden="false" customHeight="true" outlineLevel="0" collapsed="false">
      <c r="A124" s="6"/>
      <c r="B124" s="5"/>
      <c r="C124" s="6"/>
      <c r="D124" s="7"/>
      <c r="E124" s="6"/>
      <c r="F124" s="5"/>
      <c r="G124" s="6"/>
      <c r="H124" s="6"/>
      <c r="I124" s="19" t="str">
        <f aca="false">IF(COUNTA(A124:H124)=0,"",IF(OR(A124="",NOT(ISNUMBER(B124)),NOT(ISNUMBER(D124)),AND(C124&lt;&gt;"Приход",C124&lt;&gt;"Расход")),"Ошибка: поля или тип",IF(OR(B124&lt;36526,B124&gt;109574,B124&lt;&gt;INT(B124),D124&lt;0),"Ошибка: дата или сумма",IF(COUNTIFS($A$12:$A$511,A124)&lt;&gt;1,"Ошибка: повтор ID",IF(E124="",IF(OR(F124&lt;&gt;"",H124=""),"Ошибка: внеплановая статья/срок","OK"),IF(COUNTIFS(Планы!$A$12:$A$111,E124)&lt;&gt;1,"Ошибка: ID плана",IF(INDEX(Планы!$K$12:$K$111,MATCH(E124,Планы!$A$12:$A$111,0))&lt;&gt;"OK","Ошибка: исходный план",IF(OR(NOT(ISNUMBER(F124)),C124&lt;&gt;INDEX(Планы!$D$12:$D$111,MATCH(E124,Планы!$A$12:$A$111,0))),"Ошибка: срок/направление",IF(AND(F124&gt;=INDEX(Планы!$E$12:$E$111,MATCH(E124,Планы!$A$12:$A$111,0)),F124&lt;=INDEX(Планы!$L$12:$L$111,MATCH(E124,Планы!$A$12:$A$111,0)),IF(INDEX(Планы!$F$12:$F$111,MATCH(E124,Планы!$A$12:$A$111,0))="Разово",F124=INDEX(Планы!$E$12:$E$111,MATCH(E124,Планы!$A$12:$A$111,0)),IF(INDEX(Планы!$F$12:$F$111,MATCH(E124,Планы!$A$12:$A$111,0))="Еженедельно",MOD(F124-INDEX(Планы!$E$12:$E$111,MATCH(E124,Планы!$A$12:$A$111,0)),7)=0,F124=DATE(YEAR(F124),MONTH(F124),MIN(DAY(INDEX(Планы!$E$12:$E$111,MATCH(E124,Планы!$A$12:$A$111,0))),DAY(EOMONTH(F124,0))))))),"OK","Ошибка: нет повторения")))))))))</f>
        <v/>
      </c>
      <c r="J124" s="21" t="str">
        <f aca="false">IF(AND(I124="OK",E124&lt;&gt;""),INDEX(Планы!$G$12:$G$111,MATCH(E124,Планы!$A$12:$A$111,0)),"")</f>
        <v/>
      </c>
      <c r="K124" s="21" t="str">
        <f aca="false">IF(I124&lt;&gt;"OK","",IF(E124="",H124,INDEX(Планы!$C$12:$C$111,MATCH(E124,Планы!$A$12:$A$111,0))))</f>
        <v/>
      </c>
      <c r="L124" s="21" t="n">
        <f aca="false">IF(AND(I124="OK",E124&lt;&gt;"",O124=1),MIN(J124,N124),0)</f>
        <v>0</v>
      </c>
      <c r="M124" s="21" t="n">
        <f aca="false">IF(AND(I124="OK",E124&lt;&gt;"",O124=1),MAX(0,N124-J124),0)</f>
        <v>0</v>
      </c>
      <c r="N124" s="21" t="str">
        <f aca="false">IF(AND(I124="OK",E124&lt;&gt;""),SUMIFS($D$12:$D$511,$E$12:$E$511,E124,$F$12:$F$511,F124,$B$12:$B$511,"&lt;="&amp;Календарь!$L$5,$I$12:$I$511,"OK"),"")</f>
        <v/>
      </c>
      <c r="O124" s="19" t="n">
        <f aca="false">IF(AND(I124="OK",E124&lt;&gt;""),IF(COUNTIFS($E$12:E124,E124,$F$12:F124,F124,$I$12:I124,"OK")=1,1,0),0)</f>
        <v>0</v>
      </c>
    </row>
    <row r="125" customFormat="false" ht="22" hidden="false" customHeight="true" outlineLevel="0" collapsed="false">
      <c r="A125" s="6"/>
      <c r="B125" s="5"/>
      <c r="C125" s="6"/>
      <c r="D125" s="7"/>
      <c r="E125" s="6"/>
      <c r="F125" s="5"/>
      <c r="G125" s="6"/>
      <c r="H125" s="6"/>
      <c r="I125" s="19" t="str">
        <f aca="false">IF(COUNTA(A125:H125)=0,"",IF(OR(A125="",NOT(ISNUMBER(B125)),NOT(ISNUMBER(D125)),AND(C125&lt;&gt;"Приход",C125&lt;&gt;"Расход")),"Ошибка: поля или тип",IF(OR(B125&lt;36526,B125&gt;109574,B125&lt;&gt;INT(B125),D125&lt;0),"Ошибка: дата или сумма",IF(COUNTIFS($A$12:$A$511,A125)&lt;&gt;1,"Ошибка: повтор ID",IF(E125="",IF(OR(F125&lt;&gt;"",H125=""),"Ошибка: внеплановая статья/срок","OK"),IF(COUNTIFS(Планы!$A$12:$A$111,E125)&lt;&gt;1,"Ошибка: ID плана",IF(INDEX(Планы!$K$12:$K$111,MATCH(E125,Планы!$A$12:$A$111,0))&lt;&gt;"OK","Ошибка: исходный план",IF(OR(NOT(ISNUMBER(F125)),C125&lt;&gt;INDEX(Планы!$D$12:$D$111,MATCH(E125,Планы!$A$12:$A$111,0))),"Ошибка: срок/направление",IF(AND(F125&gt;=INDEX(Планы!$E$12:$E$111,MATCH(E125,Планы!$A$12:$A$111,0)),F125&lt;=INDEX(Планы!$L$12:$L$111,MATCH(E125,Планы!$A$12:$A$111,0)),IF(INDEX(Планы!$F$12:$F$111,MATCH(E125,Планы!$A$12:$A$111,0))="Разово",F125=INDEX(Планы!$E$12:$E$111,MATCH(E125,Планы!$A$12:$A$111,0)),IF(INDEX(Планы!$F$12:$F$111,MATCH(E125,Планы!$A$12:$A$111,0))="Еженедельно",MOD(F125-INDEX(Планы!$E$12:$E$111,MATCH(E125,Планы!$A$12:$A$111,0)),7)=0,F125=DATE(YEAR(F125),MONTH(F125),MIN(DAY(INDEX(Планы!$E$12:$E$111,MATCH(E125,Планы!$A$12:$A$111,0))),DAY(EOMONTH(F125,0))))))),"OK","Ошибка: нет повторения")))))))))</f>
        <v/>
      </c>
      <c r="J125" s="21" t="str">
        <f aca="false">IF(AND(I125="OK",E125&lt;&gt;""),INDEX(Планы!$G$12:$G$111,MATCH(E125,Планы!$A$12:$A$111,0)),"")</f>
        <v/>
      </c>
      <c r="K125" s="21" t="str">
        <f aca="false">IF(I125&lt;&gt;"OK","",IF(E125="",H125,INDEX(Планы!$C$12:$C$111,MATCH(E125,Планы!$A$12:$A$111,0))))</f>
        <v/>
      </c>
      <c r="L125" s="21" t="n">
        <f aca="false">IF(AND(I125="OK",E125&lt;&gt;"",O125=1),MIN(J125,N125),0)</f>
        <v>0</v>
      </c>
      <c r="M125" s="21" t="n">
        <f aca="false">IF(AND(I125="OK",E125&lt;&gt;"",O125=1),MAX(0,N125-J125),0)</f>
        <v>0</v>
      </c>
      <c r="N125" s="21" t="str">
        <f aca="false">IF(AND(I125="OK",E125&lt;&gt;""),SUMIFS($D$12:$D$511,$E$12:$E$511,E125,$F$12:$F$511,F125,$B$12:$B$511,"&lt;="&amp;Календарь!$L$5,$I$12:$I$511,"OK"),"")</f>
        <v/>
      </c>
      <c r="O125" s="19" t="n">
        <f aca="false">IF(AND(I125="OK",E125&lt;&gt;""),IF(COUNTIFS($E$12:E125,E125,$F$12:F125,F125,$I$12:I125,"OK")=1,1,0),0)</f>
        <v>0</v>
      </c>
    </row>
    <row r="126" customFormat="false" ht="22" hidden="false" customHeight="true" outlineLevel="0" collapsed="false">
      <c r="A126" s="6"/>
      <c r="B126" s="5"/>
      <c r="C126" s="6"/>
      <c r="D126" s="7"/>
      <c r="E126" s="6"/>
      <c r="F126" s="5"/>
      <c r="G126" s="6"/>
      <c r="H126" s="6"/>
      <c r="I126" s="19" t="str">
        <f aca="false">IF(COUNTA(A126:H126)=0,"",IF(OR(A126="",NOT(ISNUMBER(B126)),NOT(ISNUMBER(D126)),AND(C126&lt;&gt;"Приход",C126&lt;&gt;"Расход")),"Ошибка: поля или тип",IF(OR(B126&lt;36526,B126&gt;109574,B126&lt;&gt;INT(B126),D126&lt;0),"Ошибка: дата или сумма",IF(COUNTIFS($A$12:$A$511,A126)&lt;&gt;1,"Ошибка: повтор ID",IF(E126="",IF(OR(F126&lt;&gt;"",H126=""),"Ошибка: внеплановая статья/срок","OK"),IF(COUNTIFS(Планы!$A$12:$A$111,E126)&lt;&gt;1,"Ошибка: ID плана",IF(INDEX(Планы!$K$12:$K$111,MATCH(E126,Планы!$A$12:$A$111,0))&lt;&gt;"OK","Ошибка: исходный план",IF(OR(NOT(ISNUMBER(F126)),C126&lt;&gt;INDEX(Планы!$D$12:$D$111,MATCH(E126,Планы!$A$12:$A$111,0))),"Ошибка: срок/направление",IF(AND(F126&gt;=INDEX(Планы!$E$12:$E$111,MATCH(E126,Планы!$A$12:$A$111,0)),F126&lt;=INDEX(Планы!$L$12:$L$111,MATCH(E126,Планы!$A$12:$A$111,0)),IF(INDEX(Планы!$F$12:$F$111,MATCH(E126,Планы!$A$12:$A$111,0))="Разово",F126=INDEX(Планы!$E$12:$E$111,MATCH(E126,Планы!$A$12:$A$111,0)),IF(INDEX(Планы!$F$12:$F$111,MATCH(E126,Планы!$A$12:$A$111,0))="Еженедельно",MOD(F126-INDEX(Планы!$E$12:$E$111,MATCH(E126,Планы!$A$12:$A$111,0)),7)=0,F126=DATE(YEAR(F126),MONTH(F126),MIN(DAY(INDEX(Планы!$E$12:$E$111,MATCH(E126,Планы!$A$12:$A$111,0))),DAY(EOMONTH(F126,0))))))),"OK","Ошибка: нет повторения")))))))))</f>
        <v/>
      </c>
      <c r="J126" s="21" t="str">
        <f aca="false">IF(AND(I126="OK",E126&lt;&gt;""),INDEX(Планы!$G$12:$G$111,MATCH(E126,Планы!$A$12:$A$111,0)),"")</f>
        <v/>
      </c>
      <c r="K126" s="21" t="str">
        <f aca="false">IF(I126&lt;&gt;"OK","",IF(E126="",H126,INDEX(Планы!$C$12:$C$111,MATCH(E126,Планы!$A$12:$A$111,0))))</f>
        <v/>
      </c>
      <c r="L126" s="21" t="n">
        <f aca="false">IF(AND(I126="OK",E126&lt;&gt;"",O126=1),MIN(J126,N126),0)</f>
        <v>0</v>
      </c>
      <c r="M126" s="21" t="n">
        <f aca="false">IF(AND(I126="OK",E126&lt;&gt;"",O126=1),MAX(0,N126-J126),0)</f>
        <v>0</v>
      </c>
      <c r="N126" s="21" t="str">
        <f aca="false">IF(AND(I126="OK",E126&lt;&gt;""),SUMIFS($D$12:$D$511,$E$12:$E$511,E126,$F$12:$F$511,F126,$B$12:$B$511,"&lt;="&amp;Календарь!$L$5,$I$12:$I$511,"OK"),"")</f>
        <v/>
      </c>
      <c r="O126" s="19" t="n">
        <f aca="false">IF(AND(I126="OK",E126&lt;&gt;""),IF(COUNTIFS($E$12:E126,E126,$F$12:F126,F126,$I$12:I126,"OK")=1,1,0),0)</f>
        <v>0</v>
      </c>
    </row>
    <row r="127" customFormat="false" ht="22" hidden="false" customHeight="true" outlineLevel="0" collapsed="false">
      <c r="A127" s="6"/>
      <c r="B127" s="5"/>
      <c r="C127" s="6"/>
      <c r="D127" s="7"/>
      <c r="E127" s="6"/>
      <c r="F127" s="5"/>
      <c r="G127" s="6"/>
      <c r="H127" s="6"/>
      <c r="I127" s="19" t="str">
        <f aca="false">IF(COUNTA(A127:H127)=0,"",IF(OR(A127="",NOT(ISNUMBER(B127)),NOT(ISNUMBER(D127)),AND(C127&lt;&gt;"Приход",C127&lt;&gt;"Расход")),"Ошибка: поля или тип",IF(OR(B127&lt;36526,B127&gt;109574,B127&lt;&gt;INT(B127),D127&lt;0),"Ошибка: дата или сумма",IF(COUNTIFS($A$12:$A$511,A127)&lt;&gt;1,"Ошибка: повтор ID",IF(E127="",IF(OR(F127&lt;&gt;"",H127=""),"Ошибка: внеплановая статья/срок","OK"),IF(COUNTIFS(Планы!$A$12:$A$111,E127)&lt;&gt;1,"Ошибка: ID плана",IF(INDEX(Планы!$K$12:$K$111,MATCH(E127,Планы!$A$12:$A$111,0))&lt;&gt;"OK","Ошибка: исходный план",IF(OR(NOT(ISNUMBER(F127)),C127&lt;&gt;INDEX(Планы!$D$12:$D$111,MATCH(E127,Планы!$A$12:$A$111,0))),"Ошибка: срок/направление",IF(AND(F127&gt;=INDEX(Планы!$E$12:$E$111,MATCH(E127,Планы!$A$12:$A$111,0)),F127&lt;=INDEX(Планы!$L$12:$L$111,MATCH(E127,Планы!$A$12:$A$111,0)),IF(INDEX(Планы!$F$12:$F$111,MATCH(E127,Планы!$A$12:$A$111,0))="Разово",F127=INDEX(Планы!$E$12:$E$111,MATCH(E127,Планы!$A$12:$A$111,0)),IF(INDEX(Планы!$F$12:$F$111,MATCH(E127,Планы!$A$12:$A$111,0))="Еженедельно",MOD(F127-INDEX(Планы!$E$12:$E$111,MATCH(E127,Планы!$A$12:$A$111,0)),7)=0,F127=DATE(YEAR(F127),MONTH(F127),MIN(DAY(INDEX(Планы!$E$12:$E$111,MATCH(E127,Планы!$A$12:$A$111,0))),DAY(EOMONTH(F127,0))))))),"OK","Ошибка: нет повторения")))))))))</f>
        <v/>
      </c>
      <c r="J127" s="21" t="str">
        <f aca="false">IF(AND(I127="OK",E127&lt;&gt;""),INDEX(Планы!$G$12:$G$111,MATCH(E127,Планы!$A$12:$A$111,0)),"")</f>
        <v/>
      </c>
      <c r="K127" s="21" t="str">
        <f aca="false">IF(I127&lt;&gt;"OK","",IF(E127="",H127,INDEX(Планы!$C$12:$C$111,MATCH(E127,Планы!$A$12:$A$111,0))))</f>
        <v/>
      </c>
      <c r="L127" s="21" t="n">
        <f aca="false">IF(AND(I127="OK",E127&lt;&gt;"",O127=1),MIN(J127,N127),0)</f>
        <v>0</v>
      </c>
      <c r="M127" s="21" t="n">
        <f aca="false">IF(AND(I127="OK",E127&lt;&gt;"",O127=1),MAX(0,N127-J127),0)</f>
        <v>0</v>
      </c>
      <c r="N127" s="21" t="str">
        <f aca="false">IF(AND(I127="OK",E127&lt;&gt;""),SUMIFS($D$12:$D$511,$E$12:$E$511,E127,$F$12:$F$511,F127,$B$12:$B$511,"&lt;="&amp;Календарь!$L$5,$I$12:$I$511,"OK"),"")</f>
        <v/>
      </c>
      <c r="O127" s="19" t="n">
        <f aca="false">IF(AND(I127="OK",E127&lt;&gt;""),IF(COUNTIFS($E$12:E127,E127,$F$12:F127,F127,$I$12:I127,"OK")=1,1,0),0)</f>
        <v>0</v>
      </c>
    </row>
    <row r="128" customFormat="false" ht="22" hidden="false" customHeight="true" outlineLevel="0" collapsed="false">
      <c r="A128" s="6"/>
      <c r="B128" s="5"/>
      <c r="C128" s="6"/>
      <c r="D128" s="7"/>
      <c r="E128" s="6"/>
      <c r="F128" s="5"/>
      <c r="G128" s="6"/>
      <c r="H128" s="6"/>
      <c r="I128" s="19" t="str">
        <f aca="false">IF(COUNTA(A128:H128)=0,"",IF(OR(A128="",NOT(ISNUMBER(B128)),NOT(ISNUMBER(D128)),AND(C128&lt;&gt;"Приход",C128&lt;&gt;"Расход")),"Ошибка: поля или тип",IF(OR(B128&lt;36526,B128&gt;109574,B128&lt;&gt;INT(B128),D128&lt;0),"Ошибка: дата или сумма",IF(COUNTIFS($A$12:$A$511,A128)&lt;&gt;1,"Ошибка: повтор ID",IF(E128="",IF(OR(F128&lt;&gt;"",H128=""),"Ошибка: внеплановая статья/срок","OK"),IF(COUNTIFS(Планы!$A$12:$A$111,E128)&lt;&gt;1,"Ошибка: ID плана",IF(INDEX(Планы!$K$12:$K$111,MATCH(E128,Планы!$A$12:$A$111,0))&lt;&gt;"OK","Ошибка: исходный план",IF(OR(NOT(ISNUMBER(F128)),C128&lt;&gt;INDEX(Планы!$D$12:$D$111,MATCH(E128,Планы!$A$12:$A$111,0))),"Ошибка: срок/направление",IF(AND(F128&gt;=INDEX(Планы!$E$12:$E$111,MATCH(E128,Планы!$A$12:$A$111,0)),F128&lt;=INDEX(Планы!$L$12:$L$111,MATCH(E128,Планы!$A$12:$A$111,0)),IF(INDEX(Планы!$F$12:$F$111,MATCH(E128,Планы!$A$12:$A$111,0))="Разово",F128=INDEX(Планы!$E$12:$E$111,MATCH(E128,Планы!$A$12:$A$111,0)),IF(INDEX(Планы!$F$12:$F$111,MATCH(E128,Планы!$A$12:$A$111,0))="Еженедельно",MOD(F128-INDEX(Планы!$E$12:$E$111,MATCH(E128,Планы!$A$12:$A$111,0)),7)=0,F128=DATE(YEAR(F128),MONTH(F128),MIN(DAY(INDEX(Планы!$E$12:$E$111,MATCH(E128,Планы!$A$12:$A$111,0))),DAY(EOMONTH(F128,0))))))),"OK","Ошибка: нет повторения")))))))))</f>
        <v/>
      </c>
      <c r="J128" s="21" t="str">
        <f aca="false">IF(AND(I128="OK",E128&lt;&gt;""),INDEX(Планы!$G$12:$G$111,MATCH(E128,Планы!$A$12:$A$111,0)),"")</f>
        <v/>
      </c>
      <c r="K128" s="21" t="str">
        <f aca="false">IF(I128&lt;&gt;"OK","",IF(E128="",H128,INDEX(Планы!$C$12:$C$111,MATCH(E128,Планы!$A$12:$A$111,0))))</f>
        <v/>
      </c>
      <c r="L128" s="21" t="n">
        <f aca="false">IF(AND(I128="OK",E128&lt;&gt;"",O128=1),MIN(J128,N128),0)</f>
        <v>0</v>
      </c>
      <c r="M128" s="21" t="n">
        <f aca="false">IF(AND(I128="OK",E128&lt;&gt;"",O128=1),MAX(0,N128-J128),0)</f>
        <v>0</v>
      </c>
      <c r="N128" s="21" t="str">
        <f aca="false">IF(AND(I128="OK",E128&lt;&gt;""),SUMIFS($D$12:$D$511,$E$12:$E$511,E128,$F$12:$F$511,F128,$B$12:$B$511,"&lt;="&amp;Календарь!$L$5,$I$12:$I$511,"OK"),"")</f>
        <v/>
      </c>
      <c r="O128" s="19" t="n">
        <f aca="false">IF(AND(I128="OK",E128&lt;&gt;""),IF(COUNTIFS($E$12:E128,E128,$F$12:F128,F128,$I$12:I128,"OK")=1,1,0),0)</f>
        <v>0</v>
      </c>
    </row>
    <row r="129" customFormat="false" ht="22" hidden="false" customHeight="true" outlineLevel="0" collapsed="false">
      <c r="A129" s="6"/>
      <c r="B129" s="5"/>
      <c r="C129" s="6"/>
      <c r="D129" s="7"/>
      <c r="E129" s="6"/>
      <c r="F129" s="5"/>
      <c r="G129" s="6"/>
      <c r="H129" s="6"/>
      <c r="I129" s="19" t="str">
        <f aca="false">IF(COUNTA(A129:H129)=0,"",IF(OR(A129="",NOT(ISNUMBER(B129)),NOT(ISNUMBER(D129)),AND(C129&lt;&gt;"Приход",C129&lt;&gt;"Расход")),"Ошибка: поля или тип",IF(OR(B129&lt;36526,B129&gt;109574,B129&lt;&gt;INT(B129),D129&lt;0),"Ошибка: дата или сумма",IF(COUNTIFS($A$12:$A$511,A129)&lt;&gt;1,"Ошибка: повтор ID",IF(E129="",IF(OR(F129&lt;&gt;"",H129=""),"Ошибка: внеплановая статья/срок","OK"),IF(COUNTIFS(Планы!$A$12:$A$111,E129)&lt;&gt;1,"Ошибка: ID плана",IF(INDEX(Планы!$K$12:$K$111,MATCH(E129,Планы!$A$12:$A$111,0))&lt;&gt;"OK","Ошибка: исходный план",IF(OR(NOT(ISNUMBER(F129)),C129&lt;&gt;INDEX(Планы!$D$12:$D$111,MATCH(E129,Планы!$A$12:$A$111,0))),"Ошибка: срок/направление",IF(AND(F129&gt;=INDEX(Планы!$E$12:$E$111,MATCH(E129,Планы!$A$12:$A$111,0)),F129&lt;=INDEX(Планы!$L$12:$L$111,MATCH(E129,Планы!$A$12:$A$111,0)),IF(INDEX(Планы!$F$12:$F$111,MATCH(E129,Планы!$A$12:$A$111,0))="Разово",F129=INDEX(Планы!$E$12:$E$111,MATCH(E129,Планы!$A$12:$A$111,0)),IF(INDEX(Планы!$F$12:$F$111,MATCH(E129,Планы!$A$12:$A$111,0))="Еженедельно",MOD(F129-INDEX(Планы!$E$12:$E$111,MATCH(E129,Планы!$A$12:$A$111,0)),7)=0,F129=DATE(YEAR(F129),MONTH(F129),MIN(DAY(INDEX(Планы!$E$12:$E$111,MATCH(E129,Планы!$A$12:$A$111,0))),DAY(EOMONTH(F129,0))))))),"OK","Ошибка: нет повторения")))))))))</f>
        <v/>
      </c>
      <c r="J129" s="21" t="str">
        <f aca="false">IF(AND(I129="OK",E129&lt;&gt;""),INDEX(Планы!$G$12:$G$111,MATCH(E129,Планы!$A$12:$A$111,0)),"")</f>
        <v/>
      </c>
      <c r="K129" s="21" t="str">
        <f aca="false">IF(I129&lt;&gt;"OK","",IF(E129="",H129,INDEX(Планы!$C$12:$C$111,MATCH(E129,Планы!$A$12:$A$111,0))))</f>
        <v/>
      </c>
      <c r="L129" s="21" t="n">
        <f aca="false">IF(AND(I129="OK",E129&lt;&gt;"",O129=1),MIN(J129,N129),0)</f>
        <v>0</v>
      </c>
      <c r="M129" s="21" t="n">
        <f aca="false">IF(AND(I129="OK",E129&lt;&gt;"",O129=1),MAX(0,N129-J129),0)</f>
        <v>0</v>
      </c>
      <c r="N129" s="21" t="str">
        <f aca="false">IF(AND(I129="OK",E129&lt;&gt;""),SUMIFS($D$12:$D$511,$E$12:$E$511,E129,$F$12:$F$511,F129,$B$12:$B$511,"&lt;="&amp;Календарь!$L$5,$I$12:$I$511,"OK"),"")</f>
        <v/>
      </c>
      <c r="O129" s="19" t="n">
        <f aca="false">IF(AND(I129="OK",E129&lt;&gt;""),IF(COUNTIFS($E$12:E129,E129,$F$12:F129,F129,$I$12:I129,"OK")=1,1,0),0)</f>
        <v>0</v>
      </c>
    </row>
    <row r="130" customFormat="false" ht="22" hidden="false" customHeight="true" outlineLevel="0" collapsed="false">
      <c r="A130" s="6"/>
      <c r="B130" s="5"/>
      <c r="C130" s="6"/>
      <c r="D130" s="7"/>
      <c r="E130" s="6"/>
      <c r="F130" s="5"/>
      <c r="G130" s="6"/>
      <c r="H130" s="6"/>
      <c r="I130" s="19" t="str">
        <f aca="false">IF(COUNTA(A130:H130)=0,"",IF(OR(A130="",NOT(ISNUMBER(B130)),NOT(ISNUMBER(D130)),AND(C130&lt;&gt;"Приход",C130&lt;&gt;"Расход")),"Ошибка: поля или тип",IF(OR(B130&lt;36526,B130&gt;109574,B130&lt;&gt;INT(B130),D130&lt;0),"Ошибка: дата или сумма",IF(COUNTIFS($A$12:$A$511,A130)&lt;&gt;1,"Ошибка: повтор ID",IF(E130="",IF(OR(F130&lt;&gt;"",H130=""),"Ошибка: внеплановая статья/срок","OK"),IF(COUNTIFS(Планы!$A$12:$A$111,E130)&lt;&gt;1,"Ошибка: ID плана",IF(INDEX(Планы!$K$12:$K$111,MATCH(E130,Планы!$A$12:$A$111,0))&lt;&gt;"OK","Ошибка: исходный план",IF(OR(NOT(ISNUMBER(F130)),C130&lt;&gt;INDEX(Планы!$D$12:$D$111,MATCH(E130,Планы!$A$12:$A$111,0))),"Ошибка: срок/направление",IF(AND(F130&gt;=INDEX(Планы!$E$12:$E$111,MATCH(E130,Планы!$A$12:$A$111,0)),F130&lt;=INDEX(Планы!$L$12:$L$111,MATCH(E130,Планы!$A$12:$A$111,0)),IF(INDEX(Планы!$F$12:$F$111,MATCH(E130,Планы!$A$12:$A$111,0))="Разово",F130=INDEX(Планы!$E$12:$E$111,MATCH(E130,Планы!$A$12:$A$111,0)),IF(INDEX(Планы!$F$12:$F$111,MATCH(E130,Планы!$A$12:$A$111,0))="Еженедельно",MOD(F130-INDEX(Планы!$E$12:$E$111,MATCH(E130,Планы!$A$12:$A$111,0)),7)=0,F130=DATE(YEAR(F130),MONTH(F130),MIN(DAY(INDEX(Планы!$E$12:$E$111,MATCH(E130,Планы!$A$12:$A$111,0))),DAY(EOMONTH(F130,0))))))),"OK","Ошибка: нет повторения")))))))))</f>
        <v/>
      </c>
      <c r="J130" s="21" t="str">
        <f aca="false">IF(AND(I130="OK",E130&lt;&gt;""),INDEX(Планы!$G$12:$G$111,MATCH(E130,Планы!$A$12:$A$111,0)),"")</f>
        <v/>
      </c>
      <c r="K130" s="21" t="str">
        <f aca="false">IF(I130&lt;&gt;"OK","",IF(E130="",H130,INDEX(Планы!$C$12:$C$111,MATCH(E130,Планы!$A$12:$A$111,0))))</f>
        <v/>
      </c>
      <c r="L130" s="21" t="n">
        <f aca="false">IF(AND(I130="OK",E130&lt;&gt;"",O130=1),MIN(J130,N130),0)</f>
        <v>0</v>
      </c>
      <c r="M130" s="21" t="n">
        <f aca="false">IF(AND(I130="OK",E130&lt;&gt;"",O130=1),MAX(0,N130-J130),0)</f>
        <v>0</v>
      </c>
      <c r="N130" s="21" t="str">
        <f aca="false">IF(AND(I130="OK",E130&lt;&gt;""),SUMIFS($D$12:$D$511,$E$12:$E$511,E130,$F$12:$F$511,F130,$B$12:$B$511,"&lt;="&amp;Календарь!$L$5,$I$12:$I$511,"OK"),"")</f>
        <v/>
      </c>
      <c r="O130" s="19" t="n">
        <f aca="false">IF(AND(I130="OK",E130&lt;&gt;""),IF(COUNTIFS($E$12:E130,E130,$F$12:F130,F130,$I$12:I130,"OK")=1,1,0),0)</f>
        <v>0</v>
      </c>
    </row>
    <row r="131" customFormat="false" ht="22" hidden="false" customHeight="true" outlineLevel="0" collapsed="false">
      <c r="A131" s="6"/>
      <c r="B131" s="5"/>
      <c r="C131" s="6"/>
      <c r="D131" s="7"/>
      <c r="E131" s="6"/>
      <c r="F131" s="5"/>
      <c r="G131" s="6"/>
      <c r="H131" s="6"/>
      <c r="I131" s="19" t="str">
        <f aca="false">IF(COUNTA(A131:H131)=0,"",IF(OR(A131="",NOT(ISNUMBER(B131)),NOT(ISNUMBER(D131)),AND(C131&lt;&gt;"Приход",C131&lt;&gt;"Расход")),"Ошибка: поля или тип",IF(OR(B131&lt;36526,B131&gt;109574,B131&lt;&gt;INT(B131),D131&lt;0),"Ошибка: дата или сумма",IF(COUNTIFS($A$12:$A$511,A131)&lt;&gt;1,"Ошибка: повтор ID",IF(E131="",IF(OR(F131&lt;&gt;"",H131=""),"Ошибка: внеплановая статья/срок","OK"),IF(COUNTIFS(Планы!$A$12:$A$111,E131)&lt;&gt;1,"Ошибка: ID плана",IF(INDEX(Планы!$K$12:$K$111,MATCH(E131,Планы!$A$12:$A$111,0))&lt;&gt;"OK","Ошибка: исходный план",IF(OR(NOT(ISNUMBER(F131)),C131&lt;&gt;INDEX(Планы!$D$12:$D$111,MATCH(E131,Планы!$A$12:$A$111,0))),"Ошибка: срок/направление",IF(AND(F131&gt;=INDEX(Планы!$E$12:$E$111,MATCH(E131,Планы!$A$12:$A$111,0)),F131&lt;=INDEX(Планы!$L$12:$L$111,MATCH(E131,Планы!$A$12:$A$111,0)),IF(INDEX(Планы!$F$12:$F$111,MATCH(E131,Планы!$A$12:$A$111,0))="Разово",F131=INDEX(Планы!$E$12:$E$111,MATCH(E131,Планы!$A$12:$A$111,0)),IF(INDEX(Планы!$F$12:$F$111,MATCH(E131,Планы!$A$12:$A$111,0))="Еженедельно",MOD(F131-INDEX(Планы!$E$12:$E$111,MATCH(E131,Планы!$A$12:$A$111,0)),7)=0,F131=DATE(YEAR(F131),MONTH(F131),MIN(DAY(INDEX(Планы!$E$12:$E$111,MATCH(E131,Планы!$A$12:$A$111,0))),DAY(EOMONTH(F131,0))))))),"OK","Ошибка: нет повторения")))))))))</f>
        <v/>
      </c>
      <c r="J131" s="21" t="str">
        <f aca="false">IF(AND(I131="OK",E131&lt;&gt;""),INDEX(Планы!$G$12:$G$111,MATCH(E131,Планы!$A$12:$A$111,0)),"")</f>
        <v/>
      </c>
      <c r="K131" s="21" t="str">
        <f aca="false">IF(I131&lt;&gt;"OK","",IF(E131="",H131,INDEX(Планы!$C$12:$C$111,MATCH(E131,Планы!$A$12:$A$111,0))))</f>
        <v/>
      </c>
      <c r="L131" s="21" t="n">
        <f aca="false">IF(AND(I131="OK",E131&lt;&gt;"",O131=1),MIN(J131,N131),0)</f>
        <v>0</v>
      </c>
      <c r="M131" s="21" t="n">
        <f aca="false">IF(AND(I131="OK",E131&lt;&gt;"",O131=1),MAX(0,N131-J131),0)</f>
        <v>0</v>
      </c>
      <c r="N131" s="21" t="str">
        <f aca="false">IF(AND(I131="OK",E131&lt;&gt;""),SUMIFS($D$12:$D$511,$E$12:$E$511,E131,$F$12:$F$511,F131,$B$12:$B$511,"&lt;="&amp;Календарь!$L$5,$I$12:$I$511,"OK"),"")</f>
        <v/>
      </c>
      <c r="O131" s="19" t="n">
        <f aca="false">IF(AND(I131="OK",E131&lt;&gt;""),IF(COUNTIFS($E$12:E131,E131,$F$12:F131,F131,$I$12:I131,"OK")=1,1,0),0)</f>
        <v>0</v>
      </c>
    </row>
    <row r="132" customFormat="false" ht="22" hidden="false" customHeight="true" outlineLevel="0" collapsed="false">
      <c r="A132" s="6"/>
      <c r="B132" s="5"/>
      <c r="C132" s="6"/>
      <c r="D132" s="7"/>
      <c r="E132" s="6"/>
      <c r="F132" s="5"/>
      <c r="G132" s="6"/>
      <c r="H132" s="6"/>
      <c r="I132" s="19" t="str">
        <f aca="false">IF(COUNTA(A132:H132)=0,"",IF(OR(A132="",NOT(ISNUMBER(B132)),NOT(ISNUMBER(D132)),AND(C132&lt;&gt;"Приход",C132&lt;&gt;"Расход")),"Ошибка: поля или тип",IF(OR(B132&lt;36526,B132&gt;109574,B132&lt;&gt;INT(B132),D132&lt;0),"Ошибка: дата или сумма",IF(COUNTIFS($A$12:$A$511,A132)&lt;&gt;1,"Ошибка: повтор ID",IF(E132="",IF(OR(F132&lt;&gt;"",H132=""),"Ошибка: внеплановая статья/срок","OK"),IF(COUNTIFS(Планы!$A$12:$A$111,E132)&lt;&gt;1,"Ошибка: ID плана",IF(INDEX(Планы!$K$12:$K$111,MATCH(E132,Планы!$A$12:$A$111,0))&lt;&gt;"OK","Ошибка: исходный план",IF(OR(NOT(ISNUMBER(F132)),C132&lt;&gt;INDEX(Планы!$D$12:$D$111,MATCH(E132,Планы!$A$12:$A$111,0))),"Ошибка: срок/направление",IF(AND(F132&gt;=INDEX(Планы!$E$12:$E$111,MATCH(E132,Планы!$A$12:$A$111,0)),F132&lt;=INDEX(Планы!$L$12:$L$111,MATCH(E132,Планы!$A$12:$A$111,0)),IF(INDEX(Планы!$F$12:$F$111,MATCH(E132,Планы!$A$12:$A$111,0))="Разово",F132=INDEX(Планы!$E$12:$E$111,MATCH(E132,Планы!$A$12:$A$111,0)),IF(INDEX(Планы!$F$12:$F$111,MATCH(E132,Планы!$A$12:$A$111,0))="Еженедельно",MOD(F132-INDEX(Планы!$E$12:$E$111,MATCH(E132,Планы!$A$12:$A$111,0)),7)=0,F132=DATE(YEAR(F132),MONTH(F132),MIN(DAY(INDEX(Планы!$E$12:$E$111,MATCH(E132,Планы!$A$12:$A$111,0))),DAY(EOMONTH(F132,0))))))),"OK","Ошибка: нет повторения")))))))))</f>
        <v/>
      </c>
      <c r="J132" s="21" t="str">
        <f aca="false">IF(AND(I132="OK",E132&lt;&gt;""),INDEX(Планы!$G$12:$G$111,MATCH(E132,Планы!$A$12:$A$111,0)),"")</f>
        <v/>
      </c>
      <c r="K132" s="21" t="str">
        <f aca="false">IF(I132&lt;&gt;"OK","",IF(E132="",H132,INDEX(Планы!$C$12:$C$111,MATCH(E132,Планы!$A$12:$A$111,0))))</f>
        <v/>
      </c>
      <c r="L132" s="21" t="n">
        <f aca="false">IF(AND(I132="OK",E132&lt;&gt;"",O132=1),MIN(J132,N132),0)</f>
        <v>0</v>
      </c>
      <c r="M132" s="21" t="n">
        <f aca="false">IF(AND(I132="OK",E132&lt;&gt;"",O132=1),MAX(0,N132-J132),0)</f>
        <v>0</v>
      </c>
      <c r="N132" s="21" t="str">
        <f aca="false">IF(AND(I132="OK",E132&lt;&gt;""),SUMIFS($D$12:$D$511,$E$12:$E$511,E132,$F$12:$F$511,F132,$B$12:$B$511,"&lt;="&amp;Календарь!$L$5,$I$12:$I$511,"OK"),"")</f>
        <v/>
      </c>
      <c r="O132" s="19" t="n">
        <f aca="false">IF(AND(I132="OK",E132&lt;&gt;""),IF(COUNTIFS($E$12:E132,E132,$F$12:F132,F132,$I$12:I132,"OK")=1,1,0),0)</f>
        <v>0</v>
      </c>
    </row>
    <row r="133" customFormat="false" ht="22" hidden="false" customHeight="true" outlineLevel="0" collapsed="false">
      <c r="A133" s="6"/>
      <c r="B133" s="5"/>
      <c r="C133" s="6"/>
      <c r="D133" s="7"/>
      <c r="E133" s="6"/>
      <c r="F133" s="5"/>
      <c r="G133" s="6"/>
      <c r="H133" s="6"/>
      <c r="I133" s="19" t="str">
        <f aca="false">IF(COUNTA(A133:H133)=0,"",IF(OR(A133="",NOT(ISNUMBER(B133)),NOT(ISNUMBER(D133)),AND(C133&lt;&gt;"Приход",C133&lt;&gt;"Расход")),"Ошибка: поля или тип",IF(OR(B133&lt;36526,B133&gt;109574,B133&lt;&gt;INT(B133),D133&lt;0),"Ошибка: дата или сумма",IF(COUNTIFS($A$12:$A$511,A133)&lt;&gt;1,"Ошибка: повтор ID",IF(E133="",IF(OR(F133&lt;&gt;"",H133=""),"Ошибка: внеплановая статья/срок","OK"),IF(COUNTIFS(Планы!$A$12:$A$111,E133)&lt;&gt;1,"Ошибка: ID плана",IF(INDEX(Планы!$K$12:$K$111,MATCH(E133,Планы!$A$12:$A$111,0))&lt;&gt;"OK","Ошибка: исходный план",IF(OR(NOT(ISNUMBER(F133)),C133&lt;&gt;INDEX(Планы!$D$12:$D$111,MATCH(E133,Планы!$A$12:$A$111,0))),"Ошибка: срок/направление",IF(AND(F133&gt;=INDEX(Планы!$E$12:$E$111,MATCH(E133,Планы!$A$12:$A$111,0)),F133&lt;=INDEX(Планы!$L$12:$L$111,MATCH(E133,Планы!$A$12:$A$111,0)),IF(INDEX(Планы!$F$12:$F$111,MATCH(E133,Планы!$A$12:$A$111,0))="Разово",F133=INDEX(Планы!$E$12:$E$111,MATCH(E133,Планы!$A$12:$A$111,0)),IF(INDEX(Планы!$F$12:$F$111,MATCH(E133,Планы!$A$12:$A$111,0))="Еженедельно",MOD(F133-INDEX(Планы!$E$12:$E$111,MATCH(E133,Планы!$A$12:$A$111,0)),7)=0,F133=DATE(YEAR(F133),MONTH(F133),MIN(DAY(INDEX(Планы!$E$12:$E$111,MATCH(E133,Планы!$A$12:$A$111,0))),DAY(EOMONTH(F133,0))))))),"OK","Ошибка: нет повторения")))))))))</f>
        <v/>
      </c>
      <c r="J133" s="21" t="str">
        <f aca="false">IF(AND(I133="OK",E133&lt;&gt;""),INDEX(Планы!$G$12:$G$111,MATCH(E133,Планы!$A$12:$A$111,0)),"")</f>
        <v/>
      </c>
      <c r="K133" s="21" t="str">
        <f aca="false">IF(I133&lt;&gt;"OK","",IF(E133="",H133,INDEX(Планы!$C$12:$C$111,MATCH(E133,Планы!$A$12:$A$111,0))))</f>
        <v/>
      </c>
      <c r="L133" s="21" t="n">
        <f aca="false">IF(AND(I133="OK",E133&lt;&gt;"",O133=1),MIN(J133,N133),0)</f>
        <v>0</v>
      </c>
      <c r="M133" s="21" t="n">
        <f aca="false">IF(AND(I133="OK",E133&lt;&gt;"",O133=1),MAX(0,N133-J133),0)</f>
        <v>0</v>
      </c>
      <c r="N133" s="21" t="str">
        <f aca="false">IF(AND(I133="OK",E133&lt;&gt;""),SUMIFS($D$12:$D$511,$E$12:$E$511,E133,$F$12:$F$511,F133,$B$12:$B$511,"&lt;="&amp;Календарь!$L$5,$I$12:$I$511,"OK"),"")</f>
        <v/>
      </c>
      <c r="O133" s="19" t="n">
        <f aca="false">IF(AND(I133="OK",E133&lt;&gt;""),IF(COUNTIFS($E$12:E133,E133,$F$12:F133,F133,$I$12:I133,"OK")=1,1,0),0)</f>
        <v>0</v>
      </c>
    </row>
    <row r="134" customFormat="false" ht="22" hidden="false" customHeight="true" outlineLevel="0" collapsed="false">
      <c r="A134" s="6"/>
      <c r="B134" s="5"/>
      <c r="C134" s="6"/>
      <c r="D134" s="7"/>
      <c r="E134" s="6"/>
      <c r="F134" s="5"/>
      <c r="G134" s="6"/>
      <c r="H134" s="6"/>
      <c r="I134" s="19" t="str">
        <f aca="false">IF(COUNTA(A134:H134)=0,"",IF(OR(A134="",NOT(ISNUMBER(B134)),NOT(ISNUMBER(D134)),AND(C134&lt;&gt;"Приход",C134&lt;&gt;"Расход")),"Ошибка: поля или тип",IF(OR(B134&lt;36526,B134&gt;109574,B134&lt;&gt;INT(B134),D134&lt;0),"Ошибка: дата или сумма",IF(COUNTIFS($A$12:$A$511,A134)&lt;&gt;1,"Ошибка: повтор ID",IF(E134="",IF(OR(F134&lt;&gt;"",H134=""),"Ошибка: внеплановая статья/срок","OK"),IF(COUNTIFS(Планы!$A$12:$A$111,E134)&lt;&gt;1,"Ошибка: ID плана",IF(INDEX(Планы!$K$12:$K$111,MATCH(E134,Планы!$A$12:$A$111,0))&lt;&gt;"OK","Ошибка: исходный план",IF(OR(NOT(ISNUMBER(F134)),C134&lt;&gt;INDEX(Планы!$D$12:$D$111,MATCH(E134,Планы!$A$12:$A$111,0))),"Ошибка: срок/направление",IF(AND(F134&gt;=INDEX(Планы!$E$12:$E$111,MATCH(E134,Планы!$A$12:$A$111,0)),F134&lt;=INDEX(Планы!$L$12:$L$111,MATCH(E134,Планы!$A$12:$A$111,0)),IF(INDEX(Планы!$F$12:$F$111,MATCH(E134,Планы!$A$12:$A$111,0))="Разово",F134=INDEX(Планы!$E$12:$E$111,MATCH(E134,Планы!$A$12:$A$111,0)),IF(INDEX(Планы!$F$12:$F$111,MATCH(E134,Планы!$A$12:$A$111,0))="Еженедельно",MOD(F134-INDEX(Планы!$E$12:$E$111,MATCH(E134,Планы!$A$12:$A$111,0)),7)=0,F134=DATE(YEAR(F134),MONTH(F134),MIN(DAY(INDEX(Планы!$E$12:$E$111,MATCH(E134,Планы!$A$12:$A$111,0))),DAY(EOMONTH(F134,0))))))),"OK","Ошибка: нет повторения")))))))))</f>
        <v/>
      </c>
      <c r="J134" s="21" t="str">
        <f aca="false">IF(AND(I134="OK",E134&lt;&gt;""),INDEX(Планы!$G$12:$G$111,MATCH(E134,Планы!$A$12:$A$111,0)),"")</f>
        <v/>
      </c>
      <c r="K134" s="21" t="str">
        <f aca="false">IF(I134&lt;&gt;"OK","",IF(E134="",H134,INDEX(Планы!$C$12:$C$111,MATCH(E134,Планы!$A$12:$A$111,0))))</f>
        <v/>
      </c>
      <c r="L134" s="21" t="n">
        <f aca="false">IF(AND(I134="OK",E134&lt;&gt;"",O134=1),MIN(J134,N134),0)</f>
        <v>0</v>
      </c>
      <c r="M134" s="21" t="n">
        <f aca="false">IF(AND(I134="OK",E134&lt;&gt;"",O134=1),MAX(0,N134-J134),0)</f>
        <v>0</v>
      </c>
      <c r="N134" s="21" t="str">
        <f aca="false">IF(AND(I134="OK",E134&lt;&gt;""),SUMIFS($D$12:$D$511,$E$12:$E$511,E134,$F$12:$F$511,F134,$B$12:$B$511,"&lt;="&amp;Календарь!$L$5,$I$12:$I$511,"OK"),"")</f>
        <v/>
      </c>
      <c r="O134" s="19" t="n">
        <f aca="false">IF(AND(I134="OK",E134&lt;&gt;""),IF(COUNTIFS($E$12:E134,E134,$F$12:F134,F134,$I$12:I134,"OK")=1,1,0),0)</f>
        <v>0</v>
      </c>
    </row>
    <row r="135" customFormat="false" ht="22" hidden="false" customHeight="true" outlineLevel="0" collapsed="false">
      <c r="A135" s="6"/>
      <c r="B135" s="5"/>
      <c r="C135" s="6"/>
      <c r="D135" s="7"/>
      <c r="E135" s="6"/>
      <c r="F135" s="5"/>
      <c r="G135" s="6"/>
      <c r="H135" s="6"/>
      <c r="I135" s="19" t="str">
        <f aca="false">IF(COUNTA(A135:H135)=0,"",IF(OR(A135="",NOT(ISNUMBER(B135)),NOT(ISNUMBER(D135)),AND(C135&lt;&gt;"Приход",C135&lt;&gt;"Расход")),"Ошибка: поля или тип",IF(OR(B135&lt;36526,B135&gt;109574,B135&lt;&gt;INT(B135),D135&lt;0),"Ошибка: дата или сумма",IF(COUNTIFS($A$12:$A$511,A135)&lt;&gt;1,"Ошибка: повтор ID",IF(E135="",IF(OR(F135&lt;&gt;"",H135=""),"Ошибка: внеплановая статья/срок","OK"),IF(COUNTIFS(Планы!$A$12:$A$111,E135)&lt;&gt;1,"Ошибка: ID плана",IF(INDEX(Планы!$K$12:$K$111,MATCH(E135,Планы!$A$12:$A$111,0))&lt;&gt;"OK","Ошибка: исходный план",IF(OR(NOT(ISNUMBER(F135)),C135&lt;&gt;INDEX(Планы!$D$12:$D$111,MATCH(E135,Планы!$A$12:$A$111,0))),"Ошибка: срок/направление",IF(AND(F135&gt;=INDEX(Планы!$E$12:$E$111,MATCH(E135,Планы!$A$12:$A$111,0)),F135&lt;=INDEX(Планы!$L$12:$L$111,MATCH(E135,Планы!$A$12:$A$111,0)),IF(INDEX(Планы!$F$12:$F$111,MATCH(E135,Планы!$A$12:$A$111,0))="Разово",F135=INDEX(Планы!$E$12:$E$111,MATCH(E135,Планы!$A$12:$A$111,0)),IF(INDEX(Планы!$F$12:$F$111,MATCH(E135,Планы!$A$12:$A$111,0))="Еженедельно",MOD(F135-INDEX(Планы!$E$12:$E$111,MATCH(E135,Планы!$A$12:$A$111,0)),7)=0,F135=DATE(YEAR(F135),MONTH(F135),MIN(DAY(INDEX(Планы!$E$12:$E$111,MATCH(E135,Планы!$A$12:$A$111,0))),DAY(EOMONTH(F135,0))))))),"OK","Ошибка: нет повторения")))))))))</f>
        <v/>
      </c>
      <c r="J135" s="21" t="str">
        <f aca="false">IF(AND(I135="OK",E135&lt;&gt;""),INDEX(Планы!$G$12:$G$111,MATCH(E135,Планы!$A$12:$A$111,0)),"")</f>
        <v/>
      </c>
      <c r="K135" s="21" t="str">
        <f aca="false">IF(I135&lt;&gt;"OK","",IF(E135="",H135,INDEX(Планы!$C$12:$C$111,MATCH(E135,Планы!$A$12:$A$111,0))))</f>
        <v/>
      </c>
      <c r="L135" s="21" t="n">
        <f aca="false">IF(AND(I135="OK",E135&lt;&gt;"",O135=1),MIN(J135,N135),0)</f>
        <v>0</v>
      </c>
      <c r="M135" s="21" t="n">
        <f aca="false">IF(AND(I135="OK",E135&lt;&gt;"",O135=1),MAX(0,N135-J135),0)</f>
        <v>0</v>
      </c>
      <c r="N135" s="21" t="str">
        <f aca="false">IF(AND(I135="OK",E135&lt;&gt;""),SUMIFS($D$12:$D$511,$E$12:$E$511,E135,$F$12:$F$511,F135,$B$12:$B$511,"&lt;="&amp;Календарь!$L$5,$I$12:$I$511,"OK"),"")</f>
        <v/>
      </c>
      <c r="O135" s="19" t="n">
        <f aca="false">IF(AND(I135="OK",E135&lt;&gt;""),IF(COUNTIFS($E$12:E135,E135,$F$12:F135,F135,$I$12:I135,"OK")=1,1,0),0)</f>
        <v>0</v>
      </c>
    </row>
    <row r="136" customFormat="false" ht="22" hidden="false" customHeight="true" outlineLevel="0" collapsed="false">
      <c r="A136" s="6"/>
      <c r="B136" s="5"/>
      <c r="C136" s="6"/>
      <c r="D136" s="7"/>
      <c r="E136" s="6"/>
      <c r="F136" s="5"/>
      <c r="G136" s="6"/>
      <c r="H136" s="6"/>
      <c r="I136" s="19" t="str">
        <f aca="false">IF(COUNTA(A136:H136)=0,"",IF(OR(A136="",NOT(ISNUMBER(B136)),NOT(ISNUMBER(D136)),AND(C136&lt;&gt;"Приход",C136&lt;&gt;"Расход")),"Ошибка: поля или тип",IF(OR(B136&lt;36526,B136&gt;109574,B136&lt;&gt;INT(B136),D136&lt;0),"Ошибка: дата или сумма",IF(COUNTIFS($A$12:$A$511,A136)&lt;&gt;1,"Ошибка: повтор ID",IF(E136="",IF(OR(F136&lt;&gt;"",H136=""),"Ошибка: внеплановая статья/срок","OK"),IF(COUNTIFS(Планы!$A$12:$A$111,E136)&lt;&gt;1,"Ошибка: ID плана",IF(INDEX(Планы!$K$12:$K$111,MATCH(E136,Планы!$A$12:$A$111,0))&lt;&gt;"OK","Ошибка: исходный план",IF(OR(NOT(ISNUMBER(F136)),C136&lt;&gt;INDEX(Планы!$D$12:$D$111,MATCH(E136,Планы!$A$12:$A$111,0))),"Ошибка: срок/направление",IF(AND(F136&gt;=INDEX(Планы!$E$12:$E$111,MATCH(E136,Планы!$A$12:$A$111,0)),F136&lt;=INDEX(Планы!$L$12:$L$111,MATCH(E136,Планы!$A$12:$A$111,0)),IF(INDEX(Планы!$F$12:$F$111,MATCH(E136,Планы!$A$12:$A$111,0))="Разово",F136=INDEX(Планы!$E$12:$E$111,MATCH(E136,Планы!$A$12:$A$111,0)),IF(INDEX(Планы!$F$12:$F$111,MATCH(E136,Планы!$A$12:$A$111,0))="Еженедельно",MOD(F136-INDEX(Планы!$E$12:$E$111,MATCH(E136,Планы!$A$12:$A$111,0)),7)=0,F136=DATE(YEAR(F136),MONTH(F136),MIN(DAY(INDEX(Планы!$E$12:$E$111,MATCH(E136,Планы!$A$12:$A$111,0))),DAY(EOMONTH(F136,0))))))),"OK","Ошибка: нет повторения")))))))))</f>
        <v/>
      </c>
      <c r="J136" s="21" t="str">
        <f aca="false">IF(AND(I136="OK",E136&lt;&gt;""),INDEX(Планы!$G$12:$G$111,MATCH(E136,Планы!$A$12:$A$111,0)),"")</f>
        <v/>
      </c>
      <c r="K136" s="21" t="str">
        <f aca="false">IF(I136&lt;&gt;"OK","",IF(E136="",H136,INDEX(Планы!$C$12:$C$111,MATCH(E136,Планы!$A$12:$A$111,0))))</f>
        <v/>
      </c>
      <c r="L136" s="21" t="n">
        <f aca="false">IF(AND(I136="OK",E136&lt;&gt;"",O136=1),MIN(J136,N136),0)</f>
        <v>0</v>
      </c>
      <c r="M136" s="21" t="n">
        <f aca="false">IF(AND(I136="OK",E136&lt;&gt;"",O136=1),MAX(0,N136-J136),0)</f>
        <v>0</v>
      </c>
      <c r="N136" s="21" t="str">
        <f aca="false">IF(AND(I136="OK",E136&lt;&gt;""),SUMIFS($D$12:$D$511,$E$12:$E$511,E136,$F$12:$F$511,F136,$B$12:$B$511,"&lt;="&amp;Календарь!$L$5,$I$12:$I$511,"OK"),"")</f>
        <v/>
      </c>
      <c r="O136" s="19" t="n">
        <f aca="false">IF(AND(I136="OK",E136&lt;&gt;""),IF(COUNTIFS($E$12:E136,E136,$F$12:F136,F136,$I$12:I136,"OK")=1,1,0),0)</f>
        <v>0</v>
      </c>
    </row>
    <row r="137" customFormat="false" ht="22" hidden="false" customHeight="true" outlineLevel="0" collapsed="false">
      <c r="A137" s="6"/>
      <c r="B137" s="5"/>
      <c r="C137" s="6"/>
      <c r="D137" s="7"/>
      <c r="E137" s="6"/>
      <c r="F137" s="5"/>
      <c r="G137" s="6"/>
      <c r="H137" s="6"/>
      <c r="I137" s="19" t="str">
        <f aca="false">IF(COUNTA(A137:H137)=0,"",IF(OR(A137="",NOT(ISNUMBER(B137)),NOT(ISNUMBER(D137)),AND(C137&lt;&gt;"Приход",C137&lt;&gt;"Расход")),"Ошибка: поля или тип",IF(OR(B137&lt;36526,B137&gt;109574,B137&lt;&gt;INT(B137),D137&lt;0),"Ошибка: дата или сумма",IF(COUNTIFS($A$12:$A$511,A137)&lt;&gt;1,"Ошибка: повтор ID",IF(E137="",IF(OR(F137&lt;&gt;"",H137=""),"Ошибка: внеплановая статья/срок","OK"),IF(COUNTIFS(Планы!$A$12:$A$111,E137)&lt;&gt;1,"Ошибка: ID плана",IF(INDEX(Планы!$K$12:$K$111,MATCH(E137,Планы!$A$12:$A$111,0))&lt;&gt;"OK","Ошибка: исходный план",IF(OR(NOT(ISNUMBER(F137)),C137&lt;&gt;INDEX(Планы!$D$12:$D$111,MATCH(E137,Планы!$A$12:$A$111,0))),"Ошибка: срок/направление",IF(AND(F137&gt;=INDEX(Планы!$E$12:$E$111,MATCH(E137,Планы!$A$12:$A$111,0)),F137&lt;=INDEX(Планы!$L$12:$L$111,MATCH(E137,Планы!$A$12:$A$111,0)),IF(INDEX(Планы!$F$12:$F$111,MATCH(E137,Планы!$A$12:$A$111,0))="Разово",F137=INDEX(Планы!$E$12:$E$111,MATCH(E137,Планы!$A$12:$A$111,0)),IF(INDEX(Планы!$F$12:$F$111,MATCH(E137,Планы!$A$12:$A$111,0))="Еженедельно",MOD(F137-INDEX(Планы!$E$12:$E$111,MATCH(E137,Планы!$A$12:$A$111,0)),7)=0,F137=DATE(YEAR(F137),MONTH(F137),MIN(DAY(INDEX(Планы!$E$12:$E$111,MATCH(E137,Планы!$A$12:$A$111,0))),DAY(EOMONTH(F137,0))))))),"OK","Ошибка: нет повторения")))))))))</f>
        <v/>
      </c>
      <c r="J137" s="21" t="str">
        <f aca="false">IF(AND(I137="OK",E137&lt;&gt;""),INDEX(Планы!$G$12:$G$111,MATCH(E137,Планы!$A$12:$A$111,0)),"")</f>
        <v/>
      </c>
      <c r="K137" s="21" t="str">
        <f aca="false">IF(I137&lt;&gt;"OK","",IF(E137="",H137,INDEX(Планы!$C$12:$C$111,MATCH(E137,Планы!$A$12:$A$111,0))))</f>
        <v/>
      </c>
      <c r="L137" s="21" t="n">
        <f aca="false">IF(AND(I137="OK",E137&lt;&gt;"",O137=1),MIN(J137,N137),0)</f>
        <v>0</v>
      </c>
      <c r="M137" s="21" t="n">
        <f aca="false">IF(AND(I137="OK",E137&lt;&gt;"",O137=1),MAX(0,N137-J137),0)</f>
        <v>0</v>
      </c>
      <c r="N137" s="21" t="str">
        <f aca="false">IF(AND(I137="OK",E137&lt;&gt;""),SUMIFS($D$12:$D$511,$E$12:$E$511,E137,$F$12:$F$511,F137,$B$12:$B$511,"&lt;="&amp;Календарь!$L$5,$I$12:$I$511,"OK"),"")</f>
        <v/>
      </c>
      <c r="O137" s="19" t="n">
        <f aca="false">IF(AND(I137="OK",E137&lt;&gt;""),IF(COUNTIFS($E$12:E137,E137,$F$12:F137,F137,$I$12:I137,"OK")=1,1,0),0)</f>
        <v>0</v>
      </c>
    </row>
    <row r="138" customFormat="false" ht="22" hidden="false" customHeight="true" outlineLevel="0" collapsed="false">
      <c r="A138" s="6"/>
      <c r="B138" s="5"/>
      <c r="C138" s="6"/>
      <c r="D138" s="7"/>
      <c r="E138" s="6"/>
      <c r="F138" s="5"/>
      <c r="G138" s="6"/>
      <c r="H138" s="6"/>
      <c r="I138" s="19" t="str">
        <f aca="false">IF(COUNTA(A138:H138)=0,"",IF(OR(A138="",NOT(ISNUMBER(B138)),NOT(ISNUMBER(D138)),AND(C138&lt;&gt;"Приход",C138&lt;&gt;"Расход")),"Ошибка: поля или тип",IF(OR(B138&lt;36526,B138&gt;109574,B138&lt;&gt;INT(B138),D138&lt;0),"Ошибка: дата или сумма",IF(COUNTIFS($A$12:$A$511,A138)&lt;&gt;1,"Ошибка: повтор ID",IF(E138="",IF(OR(F138&lt;&gt;"",H138=""),"Ошибка: внеплановая статья/срок","OK"),IF(COUNTIFS(Планы!$A$12:$A$111,E138)&lt;&gt;1,"Ошибка: ID плана",IF(INDEX(Планы!$K$12:$K$111,MATCH(E138,Планы!$A$12:$A$111,0))&lt;&gt;"OK","Ошибка: исходный план",IF(OR(NOT(ISNUMBER(F138)),C138&lt;&gt;INDEX(Планы!$D$12:$D$111,MATCH(E138,Планы!$A$12:$A$111,0))),"Ошибка: срок/направление",IF(AND(F138&gt;=INDEX(Планы!$E$12:$E$111,MATCH(E138,Планы!$A$12:$A$111,0)),F138&lt;=INDEX(Планы!$L$12:$L$111,MATCH(E138,Планы!$A$12:$A$111,0)),IF(INDEX(Планы!$F$12:$F$111,MATCH(E138,Планы!$A$12:$A$111,0))="Разово",F138=INDEX(Планы!$E$12:$E$111,MATCH(E138,Планы!$A$12:$A$111,0)),IF(INDEX(Планы!$F$12:$F$111,MATCH(E138,Планы!$A$12:$A$111,0))="Еженедельно",MOD(F138-INDEX(Планы!$E$12:$E$111,MATCH(E138,Планы!$A$12:$A$111,0)),7)=0,F138=DATE(YEAR(F138),MONTH(F138),MIN(DAY(INDEX(Планы!$E$12:$E$111,MATCH(E138,Планы!$A$12:$A$111,0))),DAY(EOMONTH(F138,0))))))),"OK","Ошибка: нет повторения")))))))))</f>
        <v/>
      </c>
      <c r="J138" s="21" t="str">
        <f aca="false">IF(AND(I138="OK",E138&lt;&gt;""),INDEX(Планы!$G$12:$G$111,MATCH(E138,Планы!$A$12:$A$111,0)),"")</f>
        <v/>
      </c>
      <c r="K138" s="21" t="str">
        <f aca="false">IF(I138&lt;&gt;"OK","",IF(E138="",H138,INDEX(Планы!$C$12:$C$111,MATCH(E138,Планы!$A$12:$A$111,0))))</f>
        <v/>
      </c>
      <c r="L138" s="21" t="n">
        <f aca="false">IF(AND(I138="OK",E138&lt;&gt;"",O138=1),MIN(J138,N138),0)</f>
        <v>0</v>
      </c>
      <c r="M138" s="21" t="n">
        <f aca="false">IF(AND(I138="OK",E138&lt;&gt;"",O138=1),MAX(0,N138-J138),0)</f>
        <v>0</v>
      </c>
      <c r="N138" s="21" t="str">
        <f aca="false">IF(AND(I138="OK",E138&lt;&gt;""),SUMIFS($D$12:$D$511,$E$12:$E$511,E138,$F$12:$F$511,F138,$B$12:$B$511,"&lt;="&amp;Календарь!$L$5,$I$12:$I$511,"OK"),"")</f>
        <v/>
      </c>
      <c r="O138" s="19" t="n">
        <f aca="false">IF(AND(I138="OK",E138&lt;&gt;""),IF(COUNTIFS($E$12:E138,E138,$F$12:F138,F138,$I$12:I138,"OK")=1,1,0),0)</f>
        <v>0</v>
      </c>
    </row>
    <row r="139" customFormat="false" ht="22" hidden="false" customHeight="true" outlineLevel="0" collapsed="false">
      <c r="A139" s="6"/>
      <c r="B139" s="5"/>
      <c r="C139" s="6"/>
      <c r="D139" s="7"/>
      <c r="E139" s="6"/>
      <c r="F139" s="5"/>
      <c r="G139" s="6"/>
      <c r="H139" s="6"/>
      <c r="I139" s="19" t="str">
        <f aca="false">IF(COUNTA(A139:H139)=0,"",IF(OR(A139="",NOT(ISNUMBER(B139)),NOT(ISNUMBER(D139)),AND(C139&lt;&gt;"Приход",C139&lt;&gt;"Расход")),"Ошибка: поля или тип",IF(OR(B139&lt;36526,B139&gt;109574,B139&lt;&gt;INT(B139),D139&lt;0),"Ошибка: дата или сумма",IF(COUNTIFS($A$12:$A$511,A139)&lt;&gt;1,"Ошибка: повтор ID",IF(E139="",IF(OR(F139&lt;&gt;"",H139=""),"Ошибка: внеплановая статья/срок","OK"),IF(COUNTIFS(Планы!$A$12:$A$111,E139)&lt;&gt;1,"Ошибка: ID плана",IF(INDEX(Планы!$K$12:$K$111,MATCH(E139,Планы!$A$12:$A$111,0))&lt;&gt;"OK","Ошибка: исходный план",IF(OR(NOT(ISNUMBER(F139)),C139&lt;&gt;INDEX(Планы!$D$12:$D$111,MATCH(E139,Планы!$A$12:$A$111,0))),"Ошибка: срок/направление",IF(AND(F139&gt;=INDEX(Планы!$E$12:$E$111,MATCH(E139,Планы!$A$12:$A$111,0)),F139&lt;=INDEX(Планы!$L$12:$L$111,MATCH(E139,Планы!$A$12:$A$111,0)),IF(INDEX(Планы!$F$12:$F$111,MATCH(E139,Планы!$A$12:$A$111,0))="Разово",F139=INDEX(Планы!$E$12:$E$111,MATCH(E139,Планы!$A$12:$A$111,0)),IF(INDEX(Планы!$F$12:$F$111,MATCH(E139,Планы!$A$12:$A$111,0))="Еженедельно",MOD(F139-INDEX(Планы!$E$12:$E$111,MATCH(E139,Планы!$A$12:$A$111,0)),7)=0,F139=DATE(YEAR(F139),MONTH(F139),MIN(DAY(INDEX(Планы!$E$12:$E$111,MATCH(E139,Планы!$A$12:$A$111,0))),DAY(EOMONTH(F139,0))))))),"OK","Ошибка: нет повторения")))))))))</f>
        <v/>
      </c>
      <c r="J139" s="21" t="str">
        <f aca="false">IF(AND(I139="OK",E139&lt;&gt;""),INDEX(Планы!$G$12:$G$111,MATCH(E139,Планы!$A$12:$A$111,0)),"")</f>
        <v/>
      </c>
      <c r="K139" s="21" t="str">
        <f aca="false">IF(I139&lt;&gt;"OK","",IF(E139="",H139,INDEX(Планы!$C$12:$C$111,MATCH(E139,Планы!$A$12:$A$111,0))))</f>
        <v/>
      </c>
      <c r="L139" s="21" t="n">
        <f aca="false">IF(AND(I139="OK",E139&lt;&gt;"",O139=1),MIN(J139,N139),0)</f>
        <v>0</v>
      </c>
      <c r="M139" s="21" t="n">
        <f aca="false">IF(AND(I139="OK",E139&lt;&gt;"",O139=1),MAX(0,N139-J139),0)</f>
        <v>0</v>
      </c>
      <c r="N139" s="21" t="str">
        <f aca="false">IF(AND(I139="OK",E139&lt;&gt;""),SUMIFS($D$12:$D$511,$E$12:$E$511,E139,$F$12:$F$511,F139,$B$12:$B$511,"&lt;="&amp;Календарь!$L$5,$I$12:$I$511,"OK"),"")</f>
        <v/>
      </c>
      <c r="O139" s="19" t="n">
        <f aca="false">IF(AND(I139="OK",E139&lt;&gt;""),IF(COUNTIFS($E$12:E139,E139,$F$12:F139,F139,$I$12:I139,"OK")=1,1,0),0)</f>
        <v>0</v>
      </c>
    </row>
    <row r="140" customFormat="false" ht="22" hidden="false" customHeight="true" outlineLevel="0" collapsed="false">
      <c r="A140" s="6"/>
      <c r="B140" s="5"/>
      <c r="C140" s="6"/>
      <c r="D140" s="7"/>
      <c r="E140" s="6"/>
      <c r="F140" s="5"/>
      <c r="G140" s="6"/>
      <c r="H140" s="6"/>
      <c r="I140" s="19" t="str">
        <f aca="false">IF(COUNTA(A140:H140)=0,"",IF(OR(A140="",NOT(ISNUMBER(B140)),NOT(ISNUMBER(D140)),AND(C140&lt;&gt;"Приход",C140&lt;&gt;"Расход")),"Ошибка: поля или тип",IF(OR(B140&lt;36526,B140&gt;109574,B140&lt;&gt;INT(B140),D140&lt;0),"Ошибка: дата или сумма",IF(COUNTIFS($A$12:$A$511,A140)&lt;&gt;1,"Ошибка: повтор ID",IF(E140="",IF(OR(F140&lt;&gt;"",H140=""),"Ошибка: внеплановая статья/срок","OK"),IF(COUNTIFS(Планы!$A$12:$A$111,E140)&lt;&gt;1,"Ошибка: ID плана",IF(INDEX(Планы!$K$12:$K$111,MATCH(E140,Планы!$A$12:$A$111,0))&lt;&gt;"OK","Ошибка: исходный план",IF(OR(NOT(ISNUMBER(F140)),C140&lt;&gt;INDEX(Планы!$D$12:$D$111,MATCH(E140,Планы!$A$12:$A$111,0))),"Ошибка: срок/направление",IF(AND(F140&gt;=INDEX(Планы!$E$12:$E$111,MATCH(E140,Планы!$A$12:$A$111,0)),F140&lt;=INDEX(Планы!$L$12:$L$111,MATCH(E140,Планы!$A$12:$A$111,0)),IF(INDEX(Планы!$F$12:$F$111,MATCH(E140,Планы!$A$12:$A$111,0))="Разово",F140=INDEX(Планы!$E$12:$E$111,MATCH(E140,Планы!$A$12:$A$111,0)),IF(INDEX(Планы!$F$12:$F$111,MATCH(E140,Планы!$A$12:$A$111,0))="Еженедельно",MOD(F140-INDEX(Планы!$E$12:$E$111,MATCH(E140,Планы!$A$12:$A$111,0)),7)=0,F140=DATE(YEAR(F140),MONTH(F140),MIN(DAY(INDEX(Планы!$E$12:$E$111,MATCH(E140,Планы!$A$12:$A$111,0))),DAY(EOMONTH(F140,0))))))),"OK","Ошибка: нет повторения")))))))))</f>
        <v/>
      </c>
      <c r="J140" s="21" t="str">
        <f aca="false">IF(AND(I140="OK",E140&lt;&gt;""),INDEX(Планы!$G$12:$G$111,MATCH(E140,Планы!$A$12:$A$111,0)),"")</f>
        <v/>
      </c>
      <c r="K140" s="21" t="str">
        <f aca="false">IF(I140&lt;&gt;"OK","",IF(E140="",H140,INDEX(Планы!$C$12:$C$111,MATCH(E140,Планы!$A$12:$A$111,0))))</f>
        <v/>
      </c>
      <c r="L140" s="21" t="n">
        <f aca="false">IF(AND(I140="OK",E140&lt;&gt;"",O140=1),MIN(J140,N140),0)</f>
        <v>0</v>
      </c>
      <c r="M140" s="21" t="n">
        <f aca="false">IF(AND(I140="OK",E140&lt;&gt;"",O140=1),MAX(0,N140-J140),0)</f>
        <v>0</v>
      </c>
      <c r="N140" s="21" t="str">
        <f aca="false">IF(AND(I140="OK",E140&lt;&gt;""),SUMIFS($D$12:$D$511,$E$12:$E$511,E140,$F$12:$F$511,F140,$B$12:$B$511,"&lt;="&amp;Календарь!$L$5,$I$12:$I$511,"OK"),"")</f>
        <v/>
      </c>
      <c r="O140" s="19" t="n">
        <f aca="false">IF(AND(I140="OK",E140&lt;&gt;""),IF(COUNTIFS($E$12:E140,E140,$F$12:F140,F140,$I$12:I140,"OK")=1,1,0),0)</f>
        <v>0</v>
      </c>
    </row>
    <row r="141" customFormat="false" ht="22" hidden="false" customHeight="true" outlineLevel="0" collapsed="false">
      <c r="A141" s="6"/>
      <c r="B141" s="5"/>
      <c r="C141" s="6"/>
      <c r="D141" s="7"/>
      <c r="E141" s="6"/>
      <c r="F141" s="5"/>
      <c r="G141" s="6"/>
      <c r="H141" s="6"/>
      <c r="I141" s="19" t="str">
        <f aca="false">IF(COUNTA(A141:H141)=0,"",IF(OR(A141="",NOT(ISNUMBER(B141)),NOT(ISNUMBER(D141)),AND(C141&lt;&gt;"Приход",C141&lt;&gt;"Расход")),"Ошибка: поля или тип",IF(OR(B141&lt;36526,B141&gt;109574,B141&lt;&gt;INT(B141),D141&lt;0),"Ошибка: дата или сумма",IF(COUNTIFS($A$12:$A$511,A141)&lt;&gt;1,"Ошибка: повтор ID",IF(E141="",IF(OR(F141&lt;&gt;"",H141=""),"Ошибка: внеплановая статья/срок","OK"),IF(COUNTIFS(Планы!$A$12:$A$111,E141)&lt;&gt;1,"Ошибка: ID плана",IF(INDEX(Планы!$K$12:$K$111,MATCH(E141,Планы!$A$12:$A$111,0))&lt;&gt;"OK","Ошибка: исходный план",IF(OR(NOT(ISNUMBER(F141)),C141&lt;&gt;INDEX(Планы!$D$12:$D$111,MATCH(E141,Планы!$A$12:$A$111,0))),"Ошибка: срок/направление",IF(AND(F141&gt;=INDEX(Планы!$E$12:$E$111,MATCH(E141,Планы!$A$12:$A$111,0)),F141&lt;=INDEX(Планы!$L$12:$L$111,MATCH(E141,Планы!$A$12:$A$111,0)),IF(INDEX(Планы!$F$12:$F$111,MATCH(E141,Планы!$A$12:$A$111,0))="Разово",F141=INDEX(Планы!$E$12:$E$111,MATCH(E141,Планы!$A$12:$A$111,0)),IF(INDEX(Планы!$F$12:$F$111,MATCH(E141,Планы!$A$12:$A$111,0))="Еженедельно",MOD(F141-INDEX(Планы!$E$12:$E$111,MATCH(E141,Планы!$A$12:$A$111,0)),7)=0,F141=DATE(YEAR(F141),MONTH(F141),MIN(DAY(INDEX(Планы!$E$12:$E$111,MATCH(E141,Планы!$A$12:$A$111,0))),DAY(EOMONTH(F141,0))))))),"OK","Ошибка: нет повторения")))))))))</f>
        <v/>
      </c>
      <c r="J141" s="21" t="str">
        <f aca="false">IF(AND(I141="OK",E141&lt;&gt;""),INDEX(Планы!$G$12:$G$111,MATCH(E141,Планы!$A$12:$A$111,0)),"")</f>
        <v/>
      </c>
      <c r="K141" s="21" t="str">
        <f aca="false">IF(I141&lt;&gt;"OK","",IF(E141="",H141,INDEX(Планы!$C$12:$C$111,MATCH(E141,Планы!$A$12:$A$111,0))))</f>
        <v/>
      </c>
      <c r="L141" s="21" t="n">
        <f aca="false">IF(AND(I141="OK",E141&lt;&gt;"",O141=1),MIN(J141,N141),0)</f>
        <v>0</v>
      </c>
      <c r="M141" s="21" t="n">
        <f aca="false">IF(AND(I141="OK",E141&lt;&gt;"",O141=1),MAX(0,N141-J141),0)</f>
        <v>0</v>
      </c>
      <c r="N141" s="21" t="str">
        <f aca="false">IF(AND(I141="OK",E141&lt;&gt;""),SUMIFS($D$12:$D$511,$E$12:$E$511,E141,$F$12:$F$511,F141,$B$12:$B$511,"&lt;="&amp;Календарь!$L$5,$I$12:$I$511,"OK"),"")</f>
        <v/>
      </c>
      <c r="O141" s="19" t="n">
        <f aca="false">IF(AND(I141="OK",E141&lt;&gt;""),IF(COUNTIFS($E$12:E141,E141,$F$12:F141,F141,$I$12:I141,"OK")=1,1,0),0)</f>
        <v>0</v>
      </c>
    </row>
    <row r="142" customFormat="false" ht="22" hidden="false" customHeight="true" outlineLevel="0" collapsed="false">
      <c r="A142" s="6"/>
      <c r="B142" s="5"/>
      <c r="C142" s="6"/>
      <c r="D142" s="7"/>
      <c r="E142" s="6"/>
      <c r="F142" s="5"/>
      <c r="G142" s="6"/>
      <c r="H142" s="6"/>
      <c r="I142" s="19" t="str">
        <f aca="false">IF(COUNTA(A142:H142)=0,"",IF(OR(A142="",NOT(ISNUMBER(B142)),NOT(ISNUMBER(D142)),AND(C142&lt;&gt;"Приход",C142&lt;&gt;"Расход")),"Ошибка: поля или тип",IF(OR(B142&lt;36526,B142&gt;109574,B142&lt;&gt;INT(B142),D142&lt;0),"Ошибка: дата или сумма",IF(COUNTIFS($A$12:$A$511,A142)&lt;&gt;1,"Ошибка: повтор ID",IF(E142="",IF(OR(F142&lt;&gt;"",H142=""),"Ошибка: внеплановая статья/срок","OK"),IF(COUNTIFS(Планы!$A$12:$A$111,E142)&lt;&gt;1,"Ошибка: ID плана",IF(INDEX(Планы!$K$12:$K$111,MATCH(E142,Планы!$A$12:$A$111,0))&lt;&gt;"OK","Ошибка: исходный план",IF(OR(NOT(ISNUMBER(F142)),C142&lt;&gt;INDEX(Планы!$D$12:$D$111,MATCH(E142,Планы!$A$12:$A$111,0))),"Ошибка: срок/направление",IF(AND(F142&gt;=INDEX(Планы!$E$12:$E$111,MATCH(E142,Планы!$A$12:$A$111,0)),F142&lt;=INDEX(Планы!$L$12:$L$111,MATCH(E142,Планы!$A$12:$A$111,0)),IF(INDEX(Планы!$F$12:$F$111,MATCH(E142,Планы!$A$12:$A$111,0))="Разово",F142=INDEX(Планы!$E$12:$E$111,MATCH(E142,Планы!$A$12:$A$111,0)),IF(INDEX(Планы!$F$12:$F$111,MATCH(E142,Планы!$A$12:$A$111,0))="Еженедельно",MOD(F142-INDEX(Планы!$E$12:$E$111,MATCH(E142,Планы!$A$12:$A$111,0)),7)=0,F142=DATE(YEAR(F142),MONTH(F142),MIN(DAY(INDEX(Планы!$E$12:$E$111,MATCH(E142,Планы!$A$12:$A$111,0))),DAY(EOMONTH(F142,0))))))),"OK","Ошибка: нет повторения")))))))))</f>
        <v/>
      </c>
      <c r="J142" s="21" t="str">
        <f aca="false">IF(AND(I142="OK",E142&lt;&gt;""),INDEX(Планы!$G$12:$G$111,MATCH(E142,Планы!$A$12:$A$111,0)),"")</f>
        <v/>
      </c>
      <c r="K142" s="21" t="str">
        <f aca="false">IF(I142&lt;&gt;"OK","",IF(E142="",H142,INDEX(Планы!$C$12:$C$111,MATCH(E142,Планы!$A$12:$A$111,0))))</f>
        <v/>
      </c>
      <c r="L142" s="21" t="n">
        <f aca="false">IF(AND(I142="OK",E142&lt;&gt;"",O142=1),MIN(J142,N142),0)</f>
        <v>0</v>
      </c>
      <c r="M142" s="21" t="n">
        <f aca="false">IF(AND(I142="OK",E142&lt;&gt;"",O142=1),MAX(0,N142-J142),0)</f>
        <v>0</v>
      </c>
      <c r="N142" s="21" t="str">
        <f aca="false">IF(AND(I142="OK",E142&lt;&gt;""),SUMIFS($D$12:$D$511,$E$12:$E$511,E142,$F$12:$F$511,F142,$B$12:$B$511,"&lt;="&amp;Календарь!$L$5,$I$12:$I$511,"OK"),"")</f>
        <v/>
      </c>
      <c r="O142" s="19" t="n">
        <f aca="false">IF(AND(I142="OK",E142&lt;&gt;""),IF(COUNTIFS($E$12:E142,E142,$F$12:F142,F142,$I$12:I142,"OK")=1,1,0),0)</f>
        <v>0</v>
      </c>
    </row>
    <row r="143" customFormat="false" ht="22" hidden="false" customHeight="true" outlineLevel="0" collapsed="false">
      <c r="A143" s="6"/>
      <c r="B143" s="5"/>
      <c r="C143" s="6"/>
      <c r="D143" s="7"/>
      <c r="E143" s="6"/>
      <c r="F143" s="5"/>
      <c r="G143" s="6"/>
      <c r="H143" s="6"/>
      <c r="I143" s="19" t="str">
        <f aca="false">IF(COUNTA(A143:H143)=0,"",IF(OR(A143="",NOT(ISNUMBER(B143)),NOT(ISNUMBER(D143)),AND(C143&lt;&gt;"Приход",C143&lt;&gt;"Расход")),"Ошибка: поля или тип",IF(OR(B143&lt;36526,B143&gt;109574,B143&lt;&gt;INT(B143),D143&lt;0),"Ошибка: дата или сумма",IF(COUNTIFS($A$12:$A$511,A143)&lt;&gt;1,"Ошибка: повтор ID",IF(E143="",IF(OR(F143&lt;&gt;"",H143=""),"Ошибка: внеплановая статья/срок","OK"),IF(COUNTIFS(Планы!$A$12:$A$111,E143)&lt;&gt;1,"Ошибка: ID плана",IF(INDEX(Планы!$K$12:$K$111,MATCH(E143,Планы!$A$12:$A$111,0))&lt;&gt;"OK","Ошибка: исходный план",IF(OR(NOT(ISNUMBER(F143)),C143&lt;&gt;INDEX(Планы!$D$12:$D$111,MATCH(E143,Планы!$A$12:$A$111,0))),"Ошибка: срок/направление",IF(AND(F143&gt;=INDEX(Планы!$E$12:$E$111,MATCH(E143,Планы!$A$12:$A$111,0)),F143&lt;=INDEX(Планы!$L$12:$L$111,MATCH(E143,Планы!$A$12:$A$111,0)),IF(INDEX(Планы!$F$12:$F$111,MATCH(E143,Планы!$A$12:$A$111,0))="Разово",F143=INDEX(Планы!$E$12:$E$111,MATCH(E143,Планы!$A$12:$A$111,0)),IF(INDEX(Планы!$F$12:$F$111,MATCH(E143,Планы!$A$12:$A$111,0))="Еженедельно",MOD(F143-INDEX(Планы!$E$12:$E$111,MATCH(E143,Планы!$A$12:$A$111,0)),7)=0,F143=DATE(YEAR(F143),MONTH(F143),MIN(DAY(INDEX(Планы!$E$12:$E$111,MATCH(E143,Планы!$A$12:$A$111,0))),DAY(EOMONTH(F143,0))))))),"OK","Ошибка: нет повторения")))))))))</f>
        <v/>
      </c>
      <c r="J143" s="21" t="str">
        <f aca="false">IF(AND(I143="OK",E143&lt;&gt;""),INDEX(Планы!$G$12:$G$111,MATCH(E143,Планы!$A$12:$A$111,0)),"")</f>
        <v/>
      </c>
      <c r="K143" s="21" t="str">
        <f aca="false">IF(I143&lt;&gt;"OK","",IF(E143="",H143,INDEX(Планы!$C$12:$C$111,MATCH(E143,Планы!$A$12:$A$111,0))))</f>
        <v/>
      </c>
      <c r="L143" s="21" t="n">
        <f aca="false">IF(AND(I143="OK",E143&lt;&gt;"",O143=1),MIN(J143,N143),0)</f>
        <v>0</v>
      </c>
      <c r="M143" s="21" t="n">
        <f aca="false">IF(AND(I143="OK",E143&lt;&gt;"",O143=1),MAX(0,N143-J143),0)</f>
        <v>0</v>
      </c>
      <c r="N143" s="21" t="str">
        <f aca="false">IF(AND(I143="OK",E143&lt;&gt;""),SUMIFS($D$12:$D$511,$E$12:$E$511,E143,$F$12:$F$511,F143,$B$12:$B$511,"&lt;="&amp;Календарь!$L$5,$I$12:$I$511,"OK"),"")</f>
        <v/>
      </c>
      <c r="O143" s="19" t="n">
        <f aca="false">IF(AND(I143="OK",E143&lt;&gt;""),IF(COUNTIFS($E$12:E143,E143,$F$12:F143,F143,$I$12:I143,"OK")=1,1,0),0)</f>
        <v>0</v>
      </c>
    </row>
    <row r="144" customFormat="false" ht="22" hidden="false" customHeight="true" outlineLevel="0" collapsed="false">
      <c r="A144" s="6"/>
      <c r="B144" s="5"/>
      <c r="C144" s="6"/>
      <c r="D144" s="7"/>
      <c r="E144" s="6"/>
      <c r="F144" s="5"/>
      <c r="G144" s="6"/>
      <c r="H144" s="6"/>
      <c r="I144" s="19" t="str">
        <f aca="false">IF(COUNTA(A144:H144)=0,"",IF(OR(A144="",NOT(ISNUMBER(B144)),NOT(ISNUMBER(D144)),AND(C144&lt;&gt;"Приход",C144&lt;&gt;"Расход")),"Ошибка: поля или тип",IF(OR(B144&lt;36526,B144&gt;109574,B144&lt;&gt;INT(B144),D144&lt;0),"Ошибка: дата или сумма",IF(COUNTIFS($A$12:$A$511,A144)&lt;&gt;1,"Ошибка: повтор ID",IF(E144="",IF(OR(F144&lt;&gt;"",H144=""),"Ошибка: внеплановая статья/срок","OK"),IF(COUNTIFS(Планы!$A$12:$A$111,E144)&lt;&gt;1,"Ошибка: ID плана",IF(INDEX(Планы!$K$12:$K$111,MATCH(E144,Планы!$A$12:$A$111,0))&lt;&gt;"OK","Ошибка: исходный план",IF(OR(NOT(ISNUMBER(F144)),C144&lt;&gt;INDEX(Планы!$D$12:$D$111,MATCH(E144,Планы!$A$12:$A$111,0))),"Ошибка: срок/направление",IF(AND(F144&gt;=INDEX(Планы!$E$12:$E$111,MATCH(E144,Планы!$A$12:$A$111,0)),F144&lt;=INDEX(Планы!$L$12:$L$111,MATCH(E144,Планы!$A$12:$A$111,0)),IF(INDEX(Планы!$F$12:$F$111,MATCH(E144,Планы!$A$12:$A$111,0))="Разово",F144=INDEX(Планы!$E$12:$E$111,MATCH(E144,Планы!$A$12:$A$111,0)),IF(INDEX(Планы!$F$12:$F$111,MATCH(E144,Планы!$A$12:$A$111,0))="Еженедельно",MOD(F144-INDEX(Планы!$E$12:$E$111,MATCH(E144,Планы!$A$12:$A$111,0)),7)=0,F144=DATE(YEAR(F144),MONTH(F144),MIN(DAY(INDEX(Планы!$E$12:$E$111,MATCH(E144,Планы!$A$12:$A$111,0))),DAY(EOMONTH(F144,0))))))),"OK","Ошибка: нет повторения")))))))))</f>
        <v/>
      </c>
      <c r="J144" s="21" t="str">
        <f aca="false">IF(AND(I144="OK",E144&lt;&gt;""),INDEX(Планы!$G$12:$G$111,MATCH(E144,Планы!$A$12:$A$111,0)),"")</f>
        <v/>
      </c>
      <c r="K144" s="21" t="str">
        <f aca="false">IF(I144&lt;&gt;"OK","",IF(E144="",H144,INDEX(Планы!$C$12:$C$111,MATCH(E144,Планы!$A$12:$A$111,0))))</f>
        <v/>
      </c>
      <c r="L144" s="21" t="n">
        <f aca="false">IF(AND(I144="OK",E144&lt;&gt;"",O144=1),MIN(J144,N144),0)</f>
        <v>0</v>
      </c>
      <c r="M144" s="21" t="n">
        <f aca="false">IF(AND(I144="OK",E144&lt;&gt;"",O144=1),MAX(0,N144-J144),0)</f>
        <v>0</v>
      </c>
      <c r="N144" s="21" t="str">
        <f aca="false">IF(AND(I144="OK",E144&lt;&gt;""),SUMIFS($D$12:$D$511,$E$12:$E$511,E144,$F$12:$F$511,F144,$B$12:$B$511,"&lt;="&amp;Календарь!$L$5,$I$12:$I$511,"OK"),"")</f>
        <v/>
      </c>
      <c r="O144" s="19" t="n">
        <f aca="false">IF(AND(I144="OK",E144&lt;&gt;""),IF(COUNTIFS($E$12:E144,E144,$F$12:F144,F144,$I$12:I144,"OK")=1,1,0),0)</f>
        <v>0</v>
      </c>
    </row>
    <row r="145" customFormat="false" ht="22" hidden="false" customHeight="true" outlineLevel="0" collapsed="false">
      <c r="A145" s="6"/>
      <c r="B145" s="5"/>
      <c r="C145" s="6"/>
      <c r="D145" s="7"/>
      <c r="E145" s="6"/>
      <c r="F145" s="5"/>
      <c r="G145" s="6"/>
      <c r="H145" s="6"/>
      <c r="I145" s="19" t="str">
        <f aca="false">IF(COUNTA(A145:H145)=0,"",IF(OR(A145="",NOT(ISNUMBER(B145)),NOT(ISNUMBER(D145)),AND(C145&lt;&gt;"Приход",C145&lt;&gt;"Расход")),"Ошибка: поля или тип",IF(OR(B145&lt;36526,B145&gt;109574,B145&lt;&gt;INT(B145),D145&lt;0),"Ошибка: дата или сумма",IF(COUNTIFS($A$12:$A$511,A145)&lt;&gt;1,"Ошибка: повтор ID",IF(E145="",IF(OR(F145&lt;&gt;"",H145=""),"Ошибка: внеплановая статья/срок","OK"),IF(COUNTIFS(Планы!$A$12:$A$111,E145)&lt;&gt;1,"Ошибка: ID плана",IF(INDEX(Планы!$K$12:$K$111,MATCH(E145,Планы!$A$12:$A$111,0))&lt;&gt;"OK","Ошибка: исходный план",IF(OR(NOT(ISNUMBER(F145)),C145&lt;&gt;INDEX(Планы!$D$12:$D$111,MATCH(E145,Планы!$A$12:$A$111,0))),"Ошибка: срок/направление",IF(AND(F145&gt;=INDEX(Планы!$E$12:$E$111,MATCH(E145,Планы!$A$12:$A$111,0)),F145&lt;=INDEX(Планы!$L$12:$L$111,MATCH(E145,Планы!$A$12:$A$111,0)),IF(INDEX(Планы!$F$12:$F$111,MATCH(E145,Планы!$A$12:$A$111,0))="Разово",F145=INDEX(Планы!$E$12:$E$111,MATCH(E145,Планы!$A$12:$A$111,0)),IF(INDEX(Планы!$F$12:$F$111,MATCH(E145,Планы!$A$12:$A$111,0))="Еженедельно",MOD(F145-INDEX(Планы!$E$12:$E$111,MATCH(E145,Планы!$A$12:$A$111,0)),7)=0,F145=DATE(YEAR(F145),MONTH(F145),MIN(DAY(INDEX(Планы!$E$12:$E$111,MATCH(E145,Планы!$A$12:$A$111,0))),DAY(EOMONTH(F145,0))))))),"OK","Ошибка: нет повторения")))))))))</f>
        <v/>
      </c>
      <c r="J145" s="21" t="str">
        <f aca="false">IF(AND(I145="OK",E145&lt;&gt;""),INDEX(Планы!$G$12:$G$111,MATCH(E145,Планы!$A$12:$A$111,0)),"")</f>
        <v/>
      </c>
      <c r="K145" s="21" t="str">
        <f aca="false">IF(I145&lt;&gt;"OK","",IF(E145="",H145,INDEX(Планы!$C$12:$C$111,MATCH(E145,Планы!$A$12:$A$111,0))))</f>
        <v/>
      </c>
      <c r="L145" s="21" t="n">
        <f aca="false">IF(AND(I145="OK",E145&lt;&gt;"",O145=1),MIN(J145,N145),0)</f>
        <v>0</v>
      </c>
      <c r="M145" s="21" t="n">
        <f aca="false">IF(AND(I145="OK",E145&lt;&gt;"",O145=1),MAX(0,N145-J145),0)</f>
        <v>0</v>
      </c>
      <c r="N145" s="21" t="str">
        <f aca="false">IF(AND(I145="OK",E145&lt;&gt;""),SUMIFS($D$12:$D$511,$E$12:$E$511,E145,$F$12:$F$511,F145,$B$12:$B$511,"&lt;="&amp;Календарь!$L$5,$I$12:$I$511,"OK"),"")</f>
        <v/>
      </c>
      <c r="O145" s="19" t="n">
        <f aca="false">IF(AND(I145="OK",E145&lt;&gt;""),IF(COUNTIFS($E$12:E145,E145,$F$12:F145,F145,$I$12:I145,"OK")=1,1,0),0)</f>
        <v>0</v>
      </c>
    </row>
    <row r="146" customFormat="false" ht="22" hidden="false" customHeight="true" outlineLevel="0" collapsed="false">
      <c r="A146" s="6"/>
      <c r="B146" s="5"/>
      <c r="C146" s="6"/>
      <c r="D146" s="7"/>
      <c r="E146" s="6"/>
      <c r="F146" s="5"/>
      <c r="G146" s="6"/>
      <c r="H146" s="6"/>
      <c r="I146" s="19" t="str">
        <f aca="false">IF(COUNTA(A146:H146)=0,"",IF(OR(A146="",NOT(ISNUMBER(B146)),NOT(ISNUMBER(D146)),AND(C146&lt;&gt;"Приход",C146&lt;&gt;"Расход")),"Ошибка: поля или тип",IF(OR(B146&lt;36526,B146&gt;109574,B146&lt;&gt;INT(B146),D146&lt;0),"Ошибка: дата или сумма",IF(COUNTIFS($A$12:$A$511,A146)&lt;&gt;1,"Ошибка: повтор ID",IF(E146="",IF(OR(F146&lt;&gt;"",H146=""),"Ошибка: внеплановая статья/срок","OK"),IF(COUNTIFS(Планы!$A$12:$A$111,E146)&lt;&gt;1,"Ошибка: ID плана",IF(INDEX(Планы!$K$12:$K$111,MATCH(E146,Планы!$A$12:$A$111,0))&lt;&gt;"OK","Ошибка: исходный план",IF(OR(NOT(ISNUMBER(F146)),C146&lt;&gt;INDEX(Планы!$D$12:$D$111,MATCH(E146,Планы!$A$12:$A$111,0))),"Ошибка: срок/направление",IF(AND(F146&gt;=INDEX(Планы!$E$12:$E$111,MATCH(E146,Планы!$A$12:$A$111,0)),F146&lt;=INDEX(Планы!$L$12:$L$111,MATCH(E146,Планы!$A$12:$A$111,0)),IF(INDEX(Планы!$F$12:$F$111,MATCH(E146,Планы!$A$12:$A$111,0))="Разово",F146=INDEX(Планы!$E$12:$E$111,MATCH(E146,Планы!$A$12:$A$111,0)),IF(INDEX(Планы!$F$12:$F$111,MATCH(E146,Планы!$A$12:$A$111,0))="Еженедельно",MOD(F146-INDEX(Планы!$E$12:$E$111,MATCH(E146,Планы!$A$12:$A$111,0)),7)=0,F146=DATE(YEAR(F146),MONTH(F146),MIN(DAY(INDEX(Планы!$E$12:$E$111,MATCH(E146,Планы!$A$12:$A$111,0))),DAY(EOMONTH(F146,0))))))),"OK","Ошибка: нет повторения")))))))))</f>
        <v/>
      </c>
      <c r="J146" s="21" t="str">
        <f aca="false">IF(AND(I146="OK",E146&lt;&gt;""),INDEX(Планы!$G$12:$G$111,MATCH(E146,Планы!$A$12:$A$111,0)),"")</f>
        <v/>
      </c>
      <c r="K146" s="21" t="str">
        <f aca="false">IF(I146&lt;&gt;"OK","",IF(E146="",H146,INDEX(Планы!$C$12:$C$111,MATCH(E146,Планы!$A$12:$A$111,0))))</f>
        <v/>
      </c>
      <c r="L146" s="21" t="n">
        <f aca="false">IF(AND(I146="OK",E146&lt;&gt;"",O146=1),MIN(J146,N146),0)</f>
        <v>0</v>
      </c>
      <c r="M146" s="21" t="n">
        <f aca="false">IF(AND(I146="OK",E146&lt;&gt;"",O146=1),MAX(0,N146-J146),0)</f>
        <v>0</v>
      </c>
      <c r="N146" s="21" t="str">
        <f aca="false">IF(AND(I146="OK",E146&lt;&gt;""),SUMIFS($D$12:$D$511,$E$12:$E$511,E146,$F$12:$F$511,F146,$B$12:$B$511,"&lt;="&amp;Календарь!$L$5,$I$12:$I$511,"OK"),"")</f>
        <v/>
      </c>
      <c r="O146" s="19" t="n">
        <f aca="false">IF(AND(I146="OK",E146&lt;&gt;""),IF(COUNTIFS($E$12:E146,E146,$F$12:F146,F146,$I$12:I146,"OK")=1,1,0),0)</f>
        <v>0</v>
      </c>
    </row>
    <row r="147" customFormat="false" ht="22" hidden="false" customHeight="true" outlineLevel="0" collapsed="false">
      <c r="A147" s="6"/>
      <c r="B147" s="5"/>
      <c r="C147" s="6"/>
      <c r="D147" s="7"/>
      <c r="E147" s="6"/>
      <c r="F147" s="5"/>
      <c r="G147" s="6"/>
      <c r="H147" s="6"/>
      <c r="I147" s="19" t="str">
        <f aca="false">IF(COUNTA(A147:H147)=0,"",IF(OR(A147="",NOT(ISNUMBER(B147)),NOT(ISNUMBER(D147)),AND(C147&lt;&gt;"Приход",C147&lt;&gt;"Расход")),"Ошибка: поля или тип",IF(OR(B147&lt;36526,B147&gt;109574,B147&lt;&gt;INT(B147),D147&lt;0),"Ошибка: дата или сумма",IF(COUNTIFS($A$12:$A$511,A147)&lt;&gt;1,"Ошибка: повтор ID",IF(E147="",IF(OR(F147&lt;&gt;"",H147=""),"Ошибка: внеплановая статья/срок","OK"),IF(COUNTIFS(Планы!$A$12:$A$111,E147)&lt;&gt;1,"Ошибка: ID плана",IF(INDEX(Планы!$K$12:$K$111,MATCH(E147,Планы!$A$12:$A$111,0))&lt;&gt;"OK","Ошибка: исходный план",IF(OR(NOT(ISNUMBER(F147)),C147&lt;&gt;INDEX(Планы!$D$12:$D$111,MATCH(E147,Планы!$A$12:$A$111,0))),"Ошибка: срок/направление",IF(AND(F147&gt;=INDEX(Планы!$E$12:$E$111,MATCH(E147,Планы!$A$12:$A$111,0)),F147&lt;=INDEX(Планы!$L$12:$L$111,MATCH(E147,Планы!$A$12:$A$111,0)),IF(INDEX(Планы!$F$12:$F$111,MATCH(E147,Планы!$A$12:$A$111,0))="Разово",F147=INDEX(Планы!$E$12:$E$111,MATCH(E147,Планы!$A$12:$A$111,0)),IF(INDEX(Планы!$F$12:$F$111,MATCH(E147,Планы!$A$12:$A$111,0))="Еженедельно",MOD(F147-INDEX(Планы!$E$12:$E$111,MATCH(E147,Планы!$A$12:$A$111,0)),7)=0,F147=DATE(YEAR(F147),MONTH(F147),MIN(DAY(INDEX(Планы!$E$12:$E$111,MATCH(E147,Планы!$A$12:$A$111,0))),DAY(EOMONTH(F147,0))))))),"OK","Ошибка: нет повторения")))))))))</f>
        <v/>
      </c>
      <c r="J147" s="21" t="str">
        <f aca="false">IF(AND(I147="OK",E147&lt;&gt;""),INDEX(Планы!$G$12:$G$111,MATCH(E147,Планы!$A$12:$A$111,0)),"")</f>
        <v/>
      </c>
      <c r="K147" s="21" t="str">
        <f aca="false">IF(I147&lt;&gt;"OK","",IF(E147="",H147,INDEX(Планы!$C$12:$C$111,MATCH(E147,Планы!$A$12:$A$111,0))))</f>
        <v/>
      </c>
      <c r="L147" s="21" t="n">
        <f aca="false">IF(AND(I147="OK",E147&lt;&gt;"",O147=1),MIN(J147,N147),0)</f>
        <v>0</v>
      </c>
      <c r="M147" s="21" t="n">
        <f aca="false">IF(AND(I147="OK",E147&lt;&gt;"",O147=1),MAX(0,N147-J147),0)</f>
        <v>0</v>
      </c>
      <c r="N147" s="21" t="str">
        <f aca="false">IF(AND(I147="OK",E147&lt;&gt;""),SUMIFS($D$12:$D$511,$E$12:$E$511,E147,$F$12:$F$511,F147,$B$12:$B$511,"&lt;="&amp;Календарь!$L$5,$I$12:$I$511,"OK"),"")</f>
        <v/>
      </c>
      <c r="O147" s="19" t="n">
        <f aca="false">IF(AND(I147="OK",E147&lt;&gt;""),IF(COUNTIFS($E$12:E147,E147,$F$12:F147,F147,$I$12:I147,"OK")=1,1,0),0)</f>
        <v>0</v>
      </c>
    </row>
    <row r="148" customFormat="false" ht="22" hidden="false" customHeight="true" outlineLevel="0" collapsed="false">
      <c r="A148" s="6"/>
      <c r="B148" s="5"/>
      <c r="C148" s="6"/>
      <c r="D148" s="7"/>
      <c r="E148" s="6"/>
      <c r="F148" s="5"/>
      <c r="G148" s="6"/>
      <c r="H148" s="6"/>
      <c r="I148" s="19" t="str">
        <f aca="false">IF(COUNTA(A148:H148)=0,"",IF(OR(A148="",NOT(ISNUMBER(B148)),NOT(ISNUMBER(D148)),AND(C148&lt;&gt;"Приход",C148&lt;&gt;"Расход")),"Ошибка: поля или тип",IF(OR(B148&lt;36526,B148&gt;109574,B148&lt;&gt;INT(B148),D148&lt;0),"Ошибка: дата или сумма",IF(COUNTIFS($A$12:$A$511,A148)&lt;&gt;1,"Ошибка: повтор ID",IF(E148="",IF(OR(F148&lt;&gt;"",H148=""),"Ошибка: внеплановая статья/срок","OK"),IF(COUNTIFS(Планы!$A$12:$A$111,E148)&lt;&gt;1,"Ошибка: ID плана",IF(INDEX(Планы!$K$12:$K$111,MATCH(E148,Планы!$A$12:$A$111,0))&lt;&gt;"OK","Ошибка: исходный план",IF(OR(NOT(ISNUMBER(F148)),C148&lt;&gt;INDEX(Планы!$D$12:$D$111,MATCH(E148,Планы!$A$12:$A$111,0))),"Ошибка: срок/направление",IF(AND(F148&gt;=INDEX(Планы!$E$12:$E$111,MATCH(E148,Планы!$A$12:$A$111,0)),F148&lt;=INDEX(Планы!$L$12:$L$111,MATCH(E148,Планы!$A$12:$A$111,0)),IF(INDEX(Планы!$F$12:$F$111,MATCH(E148,Планы!$A$12:$A$111,0))="Разово",F148=INDEX(Планы!$E$12:$E$111,MATCH(E148,Планы!$A$12:$A$111,0)),IF(INDEX(Планы!$F$12:$F$111,MATCH(E148,Планы!$A$12:$A$111,0))="Еженедельно",MOD(F148-INDEX(Планы!$E$12:$E$111,MATCH(E148,Планы!$A$12:$A$111,0)),7)=0,F148=DATE(YEAR(F148),MONTH(F148),MIN(DAY(INDEX(Планы!$E$12:$E$111,MATCH(E148,Планы!$A$12:$A$111,0))),DAY(EOMONTH(F148,0))))))),"OK","Ошибка: нет повторения")))))))))</f>
        <v/>
      </c>
      <c r="J148" s="21" t="str">
        <f aca="false">IF(AND(I148="OK",E148&lt;&gt;""),INDEX(Планы!$G$12:$G$111,MATCH(E148,Планы!$A$12:$A$111,0)),"")</f>
        <v/>
      </c>
      <c r="K148" s="21" t="str">
        <f aca="false">IF(I148&lt;&gt;"OK","",IF(E148="",H148,INDEX(Планы!$C$12:$C$111,MATCH(E148,Планы!$A$12:$A$111,0))))</f>
        <v/>
      </c>
      <c r="L148" s="21" t="n">
        <f aca="false">IF(AND(I148="OK",E148&lt;&gt;"",O148=1),MIN(J148,N148),0)</f>
        <v>0</v>
      </c>
      <c r="M148" s="21" t="n">
        <f aca="false">IF(AND(I148="OK",E148&lt;&gt;"",O148=1),MAX(0,N148-J148),0)</f>
        <v>0</v>
      </c>
      <c r="N148" s="21" t="str">
        <f aca="false">IF(AND(I148="OK",E148&lt;&gt;""),SUMIFS($D$12:$D$511,$E$12:$E$511,E148,$F$12:$F$511,F148,$B$12:$B$511,"&lt;="&amp;Календарь!$L$5,$I$12:$I$511,"OK"),"")</f>
        <v/>
      </c>
      <c r="O148" s="19" t="n">
        <f aca="false">IF(AND(I148="OK",E148&lt;&gt;""),IF(COUNTIFS($E$12:E148,E148,$F$12:F148,F148,$I$12:I148,"OK")=1,1,0),0)</f>
        <v>0</v>
      </c>
    </row>
    <row r="149" customFormat="false" ht="22" hidden="false" customHeight="true" outlineLevel="0" collapsed="false">
      <c r="A149" s="6"/>
      <c r="B149" s="5"/>
      <c r="C149" s="6"/>
      <c r="D149" s="7"/>
      <c r="E149" s="6"/>
      <c r="F149" s="5"/>
      <c r="G149" s="6"/>
      <c r="H149" s="6"/>
      <c r="I149" s="19" t="str">
        <f aca="false">IF(COUNTA(A149:H149)=0,"",IF(OR(A149="",NOT(ISNUMBER(B149)),NOT(ISNUMBER(D149)),AND(C149&lt;&gt;"Приход",C149&lt;&gt;"Расход")),"Ошибка: поля или тип",IF(OR(B149&lt;36526,B149&gt;109574,B149&lt;&gt;INT(B149),D149&lt;0),"Ошибка: дата или сумма",IF(COUNTIFS($A$12:$A$511,A149)&lt;&gt;1,"Ошибка: повтор ID",IF(E149="",IF(OR(F149&lt;&gt;"",H149=""),"Ошибка: внеплановая статья/срок","OK"),IF(COUNTIFS(Планы!$A$12:$A$111,E149)&lt;&gt;1,"Ошибка: ID плана",IF(INDEX(Планы!$K$12:$K$111,MATCH(E149,Планы!$A$12:$A$111,0))&lt;&gt;"OK","Ошибка: исходный план",IF(OR(NOT(ISNUMBER(F149)),C149&lt;&gt;INDEX(Планы!$D$12:$D$111,MATCH(E149,Планы!$A$12:$A$111,0))),"Ошибка: срок/направление",IF(AND(F149&gt;=INDEX(Планы!$E$12:$E$111,MATCH(E149,Планы!$A$12:$A$111,0)),F149&lt;=INDEX(Планы!$L$12:$L$111,MATCH(E149,Планы!$A$12:$A$111,0)),IF(INDEX(Планы!$F$12:$F$111,MATCH(E149,Планы!$A$12:$A$111,0))="Разово",F149=INDEX(Планы!$E$12:$E$111,MATCH(E149,Планы!$A$12:$A$111,0)),IF(INDEX(Планы!$F$12:$F$111,MATCH(E149,Планы!$A$12:$A$111,0))="Еженедельно",MOD(F149-INDEX(Планы!$E$12:$E$111,MATCH(E149,Планы!$A$12:$A$111,0)),7)=0,F149=DATE(YEAR(F149),MONTH(F149),MIN(DAY(INDEX(Планы!$E$12:$E$111,MATCH(E149,Планы!$A$12:$A$111,0))),DAY(EOMONTH(F149,0))))))),"OK","Ошибка: нет повторения")))))))))</f>
        <v/>
      </c>
      <c r="J149" s="21" t="str">
        <f aca="false">IF(AND(I149="OK",E149&lt;&gt;""),INDEX(Планы!$G$12:$G$111,MATCH(E149,Планы!$A$12:$A$111,0)),"")</f>
        <v/>
      </c>
      <c r="K149" s="21" t="str">
        <f aca="false">IF(I149&lt;&gt;"OK","",IF(E149="",H149,INDEX(Планы!$C$12:$C$111,MATCH(E149,Планы!$A$12:$A$111,0))))</f>
        <v/>
      </c>
      <c r="L149" s="21" t="n">
        <f aca="false">IF(AND(I149="OK",E149&lt;&gt;"",O149=1),MIN(J149,N149),0)</f>
        <v>0</v>
      </c>
      <c r="M149" s="21" t="n">
        <f aca="false">IF(AND(I149="OK",E149&lt;&gt;"",O149=1),MAX(0,N149-J149),0)</f>
        <v>0</v>
      </c>
      <c r="N149" s="21" t="str">
        <f aca="false">IF(AND(I149="OK",E149&lt;&gt;""),SUMIFS($D$12:$D$511,$E$12:$E$511,E149,$F$12:$F$511,F149,$B$12:$B$511,"&lt;="&amp;Календарь!$L$5,$I$12:$I$511,"OK"),"")</f>
        <v/>
      </c>
      <c r="O149" s="19" t="n">
        <f aca="false">IF(AND(I149="OK",E149&lt;&gt;""),IF(COUNTIFS($E$12:E149,E149,$F$12:F149,F149,$I$12:I149,"OK")=1,1,0),0)</f>
        <v>0</v>
      </c>
    </row>
    <row r="150" customFormat="false" ht="22" hidden="false" customHeight="true" outlineLevel="0" collapsed="false">
      <c r="A150" s="6"/>
      <c r="B150" s="5"/>
      <c r="C150" s="6"/>
      <c r="D150" s="7"/>
      <c r="E150" s="6"/>
      <c r="F150" s="5"/>
      <c r="G150" s="6"/>
      <c r="H150" s="6"/>
      <c r="I150" s="19" t="str">
        <f aca="false">IF(COUNTA(A150:H150)=0,"",IF(OR(A150="",NOT(ISNUMBER(B150)),NOT(ISNUMBER(D150)),AND(C150&lt;&gt;"Приход",C150&lt;&gt;"Расход")),"Ошибка: поля или тип",IF(OR(B150&lt;36526,B150&gt;109574,B150&lt;&gt;INT(B150),D150&lt;0),"Ошибка: дата или сумма",IF(COUNTIFS($A$12:$A$511,A150)&lt;&gt;1,"Ошибка: повтор ID",IF(E150="",IF(OR(F150&lt;&gt;"",H150=""),"Ошибка: внеплановая статья/срок","OK"),IF(COUNTIFS(Планы!$A$12:$A$111,E150)&lt;&gt;1,"Ошибка: ID плана",IF(INDEX(Планы!$K$12:$K$111,MATCH(E150,Планы!$A$12:$A$111,0))&lt;&gt;"OK","Ошибка: исходный план",IF(OR(NOT(ISNUMBER(F150)),C150&lt;&gt;INDEX(Планы!$D$12:$D$111,MATCH(E150,Планы!$A$12:$A$111,0))),"Ошибка: срок/направление",IF(AND(F150&gt;=INDEX(Планы!$E$12:$E$111,MATCH(E150,Планы!$A$12:$A$111,0)),F150&lt;=INDEX(Планы!$L$12:$L$111,MATCH(E150,Планы!$A$12:$A$111,0)),IF(INDEX(Планы!$F$12:$F$111,MATCH(E150,Планы!$A$12:$A$111,0))="Разово",F150=INDEX(Планы!$E$12:$E$111,MATCH(E150,Планы!$A$12:$A$111,0)),IF(INDEX(Планы!$F$12:$F$111,MATCH(E150,Планы!$A$12:$A$111,0))="Еженедельно",MOD(F150-INDEX(Планы!$E$12:$E$111,MATCH(E150,Планы!$A$12:$A$111,0)),7)=0,F150=DATE(YEAR(F150),MONTH(F150),MIN(DAY(INDEX(Планы!$E$12:$E$111,MATCH(E150,Планы!$A$12:$A$111,0))),DAY(EOMONTH(F150,0))))))),"OK","Ошибка: нет повторения")))))))))</f>
        <v/>
      </c>
      <c r="J150" s="21" t="str">
        <f aca="false">IF(AND(I150="OK",E150&lt;&gt;""),INDEX(Планы!$G$12:$G$111,MATCH(E150,Планы!$A$12:$A$111,0)),"")</f>
        <v/>
      </c>
      <c r="K150" s="21" t="str">
        <f aca="false">IF(I150&lt;&gt;"OK","",IF(E150="",H150,INDEX(Планы!$C$12:$C$111,MATCH(E150,Планы!$A$12:$A$111,0))))</f>
        <v/>
      </c>
      <c r="L150" s="21" t="n">
        <f aca="false">IF(AND(I150="OK",E150&lt;&gt;"",O150=1),MIN(J150,N150),0)</f>
        <v>0</v>
      </c>
      <c r="M150" s="21" t="n">
        <f aca="false">IF(AND(I150="OK",E150&lt;&gt;"",O150=1),MAX(0,N150-J150),0)</f>
        <v>0</v>
      </c>
      <c r="N150" s="21" t="str">
        <f aca="false">IF(AND(I150="OK",E150&lt;&gt;""),SUMIFS($D$12:$D$511,$E$12:$E$511,E150,$F$12:$F$511,F150,$B$12:$B$511,"&lt;="&amp;Календарь!$L$5,$I$12:$I$511,"OK"),"")</f>
        <v/>
      </c>
      <c r="O150" s="19" t="n">
        <f aca="false">IF(AND(I150="OK",E150&lt;&gt;""),IF(COUNTIFS($E$12:E150,E150,$F$12:F150,F150,$I$12:I150,"OK")=1,1,0),0)</f>
        <v>0</v>
      </c>
    </row>
    <row r="151" customFormat="false" ht="22" hidden="false" customHeight="true" outlineLevel="0" collapsed="false">
      <c r="A151" s="6"/>
      <c r="B151" s="5"/>
      <c r="C151" s="6"/>
      <c r="D151" s="7"/>
      <c r="E151" s="6"/>
      <c r="F151" s="5"/>
      <c r="G151" s="6"/>
      <c r="H151" s="6"/>
      <c r="I151" s="19" t="str">
        <f aca="false">IF(COUNTA(A151:H151)=0,"",IF(OR(A151="",NOT(ISNUMBER(B151)),NOT(ISNUMBER(D151)),AND(C151&lt;&gt;"Приход",C151&lt;&gt;"Расход")),"Ошибка: поля или тип",IF(OR(B151&lt;36526,B151&gt;109574,B151&lt;&gt;INT(B151),D151&lt;0),"Ошибка: дата или сумма",IF(COUNTIFS($A$12:$A$511,A151)&lt;&gt;1,"Ошибка: повтор ID",IF(E151="",IF(OR(F151&lt;&gt;"",H151=""),"Ошибка: внеплановая статья/срок","OK"),IF(COUNTIFS(Планы!$A$12:$A$111,E151)&lt;&gt;1,"Ошибка: ID плана",IF(INDEX(Планы!$K$12:$K$111,MATCH(E151,Планы!$A$12:$A$111,0))&lt;&gt;"OK","Ошибка: исходный план",IF(OR(NOT(ISNUMBER(F151)),C151&lt;&gt;INDEX(Планы!$D$12:$D$111,MATCH(E151,Планы!$A$12:$A$111,0))),"Ошибка: срок/направление",IF(AND(F151&gt;=INDEX(Планы!$E$12:$E$111,MATCH(E151,Планы!$A$12:$A$111,0)),F151&lt;=INDEX(Планы!$L$12:$L$111,MATCH(E151,Планы!$A$12:$A$111,0)),IF(INDEX(Планы!$F$12:$F$111,MATCH(E151,Планы!$A$12:$A$111,0))="Разово",F151=INDEX(Планы!$E$12:$E$111,MATCH(E151,Планы!$A$12:$A$111,0)),IF(INDEX(Планы!$F$12:$F$111,MATCH(E151,Планы!$A$12:$A$111,0))="Еженедельно",MOD(F151-INDEX(Планы!$E$12:$E$111,MATCH(E151,Планы!$A$12:$A$111,0)),7)=0,F151=DATE(YEAR(F151),MONTH(F151),MIN(DAY(INDEX(Планы!$E$12:$E$111,MATCH(E151,Планы!$A$12:$A$111,0))),DAY(EOMONTH(F151,0))))))),"OK","Ошибка: нет повторения")))))))))</f>
        <v/>
      </c>
      <c r="J151" s="21" t="str">
        <f aca="false">IF(AND(I151="OK",E151&lt;&gt;""),INDEX(Планы!$G$12:$G$111,MATCH(E151,Планы!$A$12:$A$111,0)),"")</f>
        <v/>
      </c>
      <c r="K151" s="21" t="str">
        <f aca="false">IF(I151&lt;&gt;"OK","",IF(E151="",H151,INDEX(Планы!$C$12:$C$111,MATCH(E151,Планы!$A$12:$A$111,0))))</f>
        <v/>
      </c>
      <c r="L151" s="21" t="n">
        <f aca="false">IF(AND(I151="OK",E151&lt;&gt;"",O151=1),MIN(J151,N151),0)</f>
        <v>0</v>
      </c>
      <c r="M151" s="21" t="n">
        <f aca="false">IF(AND(I151="OK",E151&lt;&gt;"",O151=1),MAX(0,N151-J151),0)</f>
        <v>0</v>
      </c>
      <c r="N151" s="21" t="str">
        <f aca="false">IF(AND(I151="OK",E151&lt;&gt;""),SUMIFS($D$12:$D$511,$E$12:$E$511,E151,$F$12:$F$511,F151,$B$12:$B$511,"&lt;="&amp;Календарь!$L$5,$I$12:$I$511,"OK"),"")</f>
        <v/>
      </c>
      <c r="O151" s="19" t="n">
        <f aca="false">IF(AND(I151="OK",E151&lt;&gt;""),IF(COUNTIFS($E$12:E151,E151,$F$12:F151,F151,$I$12:I151,"OK")=1,1,0),0)</f>
        <v>0</v>
      </c>
    </row>
    <row r="152" customFormat="false" ht="22" hidden="false" customHeight="true" outlineLevel="0" collapsed="false">
      <c r="A152" s="6"/>
      <c r="B152" s="5"/>
      <c r="C152" s="6"/>
      <c r="D152" s="7"/>
      <c r="E152" s="6"/>
      <c r="F152" s="5"/>
      <c r="G152" s="6"/>
      <c r="H152" s="6"/>
      <c r="I152" s="19" t="str">
        <f aca="false">IF(COUNTA(A152:H152)=0,"",IF(OR(A152="",NOT(ISNUMBER(B152)),NOT(ISNUMBER(D152)),AND(C152&lt;&gt;"Приход",C152&lt;&gt;"Расход")),"Ошибка: поля или тип",IF(OR(B152&lt;36526,B152&gt;109574,B152&lt;&gt;INT(B152),D152&lt;0),"Ошибка: дата или сумма",IF(COUNTIFS($A$12:$A$511,A152)&lt;&gt;1,"Ошибка: повтор ID",IF(E152="",IF(OR(F152&lt;&gt;"",H152=""),"Ошибка: внеплановая статья/срок","OK"),IF(COUNTIFS(Планы!$A$12:$A$111,E152)&lt;&gt;1,"Ошибка: ID плана",IF(INDEX(Планы!$K$12:$K$111,MATCH(E152,Планы!$A$12:$A$111,0))&lt;&gt;"OK","Ошибка: исходный план",IF(OR(NOT(ISNUMBER(F152)),C152&lt;&gt;INDEX(Планы!$D$12:$D$111,MATCH(E152,Планы!$A$12:$A$111,0))),"Ошибка: срок/направление",IF(AND(F152&gt;=INDEX(Планы!$E$12:$E$111,MATCH(E152,Планы!$A$12:$A$111,0)),F152&lt;=INDEX(Планы!$L$12:$L$111,MATCH(E152,Планы!$A$12:$A$111,0)),IF(INDEX(Планы!$F$12:$F$111,MATCH(E152,Планы!$A$12:$A$111,0))="Разово",F152=INDEX(Планы!$E$12:$E$111,MATCH(E152,Планы!$A$12:$A$111,0)),IF(INDEX(Планы!$F$12:$F$111,MATCH(E152,Планы!$A$12:$A$111,0))="Еженедельно",MOD(F152-INDEX(Планы!$E$12:$E$111,MATCH(E152,Планы!$A$12:$A$111,0)),7)=0,F152=DATE(YEAR(F152),MONTH(F152),MIN(DAY(INDEX(Планы!$E$12:$E$111,MATCH(E152,Планы!$A$12:$A$111,0))),DAY(EOMONTH(F152,0))))))),"OK","Ошибка: нет повторения")))))))))</f>
        <v/>
      </c>
      <c r="J152" s="21" t="str">
        <f aca="false">IF(AND(I152="OK",E152&lt;&gt;""),INDEX(Планы!$G$12:$G$111,MATCH(E152,Планы!$A$12:$A$111,0)),"")</f>
        <v/>
      </c>
      <c r="K152" s="21" t="str">
        <f aca="false">IF(I152&lt;&gt;"OK","",IF(E152="",H152,INDEX(Планы!$C$12:$C$111,MATCH(E152,Планы!$A$12:$A$111,0))))</f>
        <v/>
      </c>
      <c r="L152" s="21" t="n">
        <f aca="false">IF(AND(I152="OK",E152&lt;&gt;"",O152=1),MIN(J152,N152),0)</f>
        <v>0</v>
      </c>
      <c r="M152" s="21" t="n">
        <f aca="false">IF(AND(I152="OK",E152&lt;&gt;"",O152=1),MAX(0,N152-J152),0)</f>
        <v>0</v>
      </c>
      <c r="N152" s="21" t="str">
        <f aca="false">IF(AND(I152="OK",E152&lt;&gt;""),SUMIFS($D$12:$D$511,$E$12:$E$511,E152,$F$12:$F$511,F152,$B$12:$B$511,"&lt;="&amp;Календарь!$L$5,$I$12:$I$511,"OK"),"")</f>
        <v/>
      </c>
      <c r="O152" s="19" t="n">
        <f aca="false">IF(AND(I152="OK",E152&lt;&gt;""),IF(COUNTIFS($E$12:E152,E152,$F$12:F152,F152,$I$12:I152,"OK")=1,1,0),0)</f>
        <v>0</v>
      </c>
    </row>
    <row r="153" customFormat="false" ht="22" hidden="false" customHeight="true" outlineLevel="0" collapsed="false">
      <c r="A153" s="6"/>
      <c r="B153" s="5"/>
      <c r="C153" s="6"/>
      <c r="D153" s="7"/>
      <c r="E153" s="6"/>
      <c r="F153" s="5"/>
      <c r="G153" s="6"/>
      <c r="H153" s="6"/>
      <c r="I153" s="19" t="str">
        <f aca="false">IF(COUNTA(A153:H153)=0,"",IF(OR(A153="",NOT(ISNUMBER(B153)),NOT(ISNUMBER(D153)),AND(C153&lt;&gt;"Приход",C153&lt;&gt;"Расход")),"Ошибка: поля или тип",IF(OR(B153&lt;36526,B153&gt;109574,B153&lt;&gt;INT(B153),D153&lt;0),"Ошибка: дата или сумма",IF(COUNTIFS($A$12:$A$511,A153)&lt;&gt;1,"Ошибка: повтор ID",IF(E153="",IF(OR(F153&lt;&gt;"",H153=""),"Ошибка: внеплановая статья/срок","OK"),IF(COUNTIFS(Планы!$A$12:$A$111,E153)&lt;&gt;1,"Ошибка: ID плана",IF(INDEX(Планы!$K$12:$K$111,MATCH(E153,Планы!$A$12:$A$111,0))&lt;&gt;"OK","Ошибка: исходный план",IF(OR(NOT(ISNUMBER(F153)),C153&lt;&gt;INDEX(Планы!$D$12:$D$111,MATCH(E153,Планы!$A$12:$A$111,0))),"Ошибка: срок/направление",IF(AND(F153&gt;=INDEX(Планы!$E$12:$E$111,MATCH(E153,Планы!$A$12:$A$111,0)),F153&lt;=INDEX(Планы!$L$12:$L$111,MATCH(E153,Планы!$A$12:$A$111,0)),IF(INDEX(Планы!$F$12:$F$111,MATCH(E153,Планы!$A$12:$A$111,0))="Разово",F153=INDEX(Планы!$E$12:$E$111,MATCH(E153,Планы!$A$12:$A$111,0)),IF(INDEX(Планы!$F$12:$F$111,MATCH(E153,Планы!$A$12:$A$111,0))="Еженедельно",MOD(F153-INDEX(Планы!$E$12:$E$111,MATCH(E153,Планы!$A$12:$A$111,0)),7)=0,F153=DATE(YEAR(F153),MONTH(F153),MIN(DAY(INDEX(Планы!$E$12:$E$111,MATCH(E153,Планы!$A$12:$A$111,0))),DAY(EOMONTH(F153,0))))))),"OK","Ошибка: нет повторения")))))))))</f>
        <v/>
      </c>
      <c r="J153" s="21" t="str">
        <f aca="false">IF(AND(I153="OK",E153&lt;&gt;""),INDEX(Планы!$G$12:$G$111,MATCH(E153,Планы!$A$12:$A$111,0)),"")</f>
        <v/>
      </c>
      <c r="K153" s="21" t="str">
        <f aca="false">IF(I153&lt;&gt;"OK","",IF(E153="",H153,INDEX(Планы!$C$12:$C$111,MATCH(E153,Планы!$A$12:$A$111,0))))</f>
        <v/>
      </c>
      <c r="L153" s="21" t="n">
        <f aca="false">IF(AND(I153="OK",E153&lt;&gt;"",O153=1),MIN(J153,N153),0)</f>
        <v>0</v>
      </c>
      <c r="M153" s="21" t="n">
        <f aca="false">IF(AND(I153="OK",E153&lt;&gt;"",O153=1),MAX(0,N153-J153),0)</f>
        <v>0</v>
      </c>
      <c r="N153" s="21" t="str">
        <f aca="false">IF(AND(I153="OK",E153&lt;&gt;""),SUMIFS($D$12:$D$511,$E$12:$E$511,E153,$F$12:$F$511,F153,$B$12:$B$511,"&lt;="&amp;Календарь!$L$5,$I$12:$I$511,"OK"),"")</f>
        <v/>
      </c>
      <c r="O153" s="19" t="n">
        <f aca="false">IF(AND(I153="OK",E153&lt;&gt;""),IF(COUNTIFS($E$12:E153,E153,$F$12:F153,F153,$I$12:I153,"OK")=1,1,0),0)</f>
        <v>0</v>
      </c>
    </row>
    <row r="154" customFormat="false" ht="22" hidden="false" customHeight="true" outlineLevel="0" collapsed="false">
      <c r="A154" s="6"/>
      <c r="B154" s="5"/>
      <c r="C154" s="6"/>
      <c r="D154" s="7"/>
      <c r="E154" s="6"/>
      <c r="F154" s="5"/>
      <c r="G154" s="6"/>
      <c r="H154" s="6"/>
      <c r="I154" s="19" t="str">
        <f aca="false">IF(COUNTA(A154:H154)=0,"",IF(OR(A154="",NOT(ISNUMBER(B154)),NOT(ISNUMBER(D154)),AND(C154&lt;&gt;"Приход",C154&lt;&gt;"Расход")),"Ошибка: поля или тип",IF(OR(B154&lt;36526,B154&gt;109574,B154&lt;&gt;INT(B154),D154&lt;0),"Ошибка: дата или сумма",IF(COUNTIFS($A$12:$A$511,A154)&lt;&gt;1,"Ошибка: повтор ID",IF(E154="",IF(OR(F154&lt;&gt;"",H154=""),"Ошибка: внеплановая статья/срок","OK"),IF(COUNTIFS(Планы!$A$12:$A$111,E154)&lt;&gt;1,"Ошибка: ID плана",IF(INDEX(Планы!$K$12:$K$111,MATCH(E154,Планы!$A$12:$A$111,0))&lt;&gt;"OK","Ошибка: исходный план",IF(OR(NOT(ISNUMBER(F154)),C154&lt;&gt;INDEX(Планы!$D$12:$D$111,MATCH(E154,Планы!$A$12:$A$111,0))),"Ошибка: срок/направление",IF(AND(F154&gt;=INDEX(Планы!$E$12:$E$111,MATCH(E154,Планы!$A$12:$A$111,0)),F154&lt;=INDEX(Планы!$L$12:$L$111,MATCH(E154,Планы!$A$12:$A$111,0)),IF(INDEX(Планы!$F$12:$F$111,MATCH(E154,Планы!$A$12:$A$111,0))="Разово",F154=INDEX(Планы!$E$12:$E$111,MATCH(E154,Планы!$A$12:$A$111,0)),IF(INDEX(Планы!$F$12:$F$111,MATCH(E154,Планы!$A$12:$A$111,0))="Еженедельно",MOD(F154-INDEX(Планы!$E$12:$E$111,MATCH(E154,Планы!$A$12:$A$111,0)),7)=0,F154=DATE(YEAR(F154),MONTH(F154),MIN(DAY(INDEX(Планы!$E$12:$E$111,MATCH(E154,Планы!$A$12:$A$111,0))),DAY(EOMONTH(F154,0))))))),"OK","Ошибка: нет повторения")))))))))</f>
        <v/>
      </c>
      <c r="J154" s="21" t="str">
        <f aca="false">IF(AND(I154="OK",E154&lt;&gt;""),INDEX(Планы!$G$12:$G$111,MATCH(E154,Планы!$A$12:$A$111,0)),"")</f>
        <v/>
      </c>
      <c r="K154" s="21" t="str">
        <f aca="false">IF(I154&lt;&gt;"OK","",IF(E154="",H154,INDEX(Планы!$C$12:$C$111,MATCH(E154,Планы!$A$12:$A$111,0))))</f>
        <v/>
      </c>
      <c r="L154" s="21" t="n">
        <f aca="false">IF(AND(I154="OK",E154&lt;&gt;"",O154=1),MIN(J154,N154),0)</f>
        <v>0</v>
      </c>
      <c r="M154" s="21" t="n">
        <f aca="false">IF(AND(I154="OK",E154&lt;&gt;"",O154=1),MAX(0,N154-J154),0)</f>
        <v>0</v>
      </c>
      <c r="N154" s="21" t="str">
        <f aca="false">IF(AND(I154="OK",E154&lt;&gt;""),SUMIFS($D$12:$D$511,$E$12:$E$511,E154,$F$12:$F$511,F154,$B$12:$B$511,"&lt;="&amp;Календарь!$L$5,$I$12:$I$511,"OK"),"")</f>
        <v/>
      </c>
      <c r="O154" s="19" t="n">
        <f aca="false">IF(AND(I154="OK",E154&lt;&gt;""),IF(COUNTIFS($E$12:E154,E154,$F$12:F154,F154,$I$12:I154,"OK")=1,1,0),0)</f>
        <v>0</v>
      </c>
    </row>
    <row r="155" customFormat="false" ht="22" hidden="false" customHeight="true" outlineLevel="0" collapsed="false">
      <c r="A155" s="6"/>
      <c r="B155" s="5"/>
      <c r="C155" s="6"/>
      <c r="D155" s="7"/>
      <c r="E155" s="6"/>
      <c r="F155" s="5"/>
      <c r="G155" s="6"/>
      <c r="H155" s="6"/>
      <c r="I155" s="19" t="str">
        <f aca="false">IF(COUNTA(A155:H155)=0,"",IF(OR(A155="",NOT(ISNUMBER(B155)),NOT(ISNUMBER(D155)),AND(C155&lt;&gt;"Приход",C155&lt;&gt;"Расход")),"Ошибка: поля или тип",IF(OR(B155&lt;36526,B155&gt;109574,B155&lt;&gt;INT(B155),D155&lt;0),"Ошибка: дата или сумма",IF(COUNTIFS($A$12:$A$511,A155)&lt;&gt;1,"Ошибка: повтор ID",IF(E155="",IF(OR(F155&lt;&gt;"",H155=""),"Ошибка: внеплановая статья/срок","OK"),IF(COUNTIFS(Планы!$A$12:$A$111,E155)&lt;&gt;1,"Ошибка: ID плана",IF(INDEX(Планы!$K$12:$K$111,MATCH(E155,Планы!$A$12:$A$111,0))&lt;&gt;"OK","Ошибка: исходный план",IF(OR(NOT(ISNUMBER(F155)),C155&lt;&gt;INDEX(Планы!$D$12:$D$111,MATCH(E155,Планы!$A$12:$A$111,0))),"Ошибка: срок/направление",IF(AND(F155&gt;=INDEX(Планы!$E$12:$E$111,MATCH(E155,Планы!$A$12:$A$111,0)),F155&lt;=INDEX(Планы!$L$12:$L$111,MATCH(E155,Планы!$A$12:$A$111,0)),IF(INDEX(Планы!$F$12:$F$111,MATCH(E155,Планы!$A$12:$A$111,0))="Разово",F155=INDEX(Планы!$E$12:$E$111,MATCH(E155,Планы!$A$12:$A$111,0)),IF(INDEX(Планы!$F$12:$F$111,MATCH(E155,Планы!$A$12:$A$111,0))="Еженедельно",MOD(F155-INDEX(Планы!$E$12:$E$111,MATCH(E155,Планы!$A$12:$A$111,0)),7)=0,F155=DATE(YEAR(F155),MONTH(F155),MIN(DAY(INDEX(Планы!$E$12:$E$111,MATCH(E155,Планы!$A$12:$A$111,0))),DAY(EOMONTH(F155,0))))))),"OK","Ошибка: нет повторения")))))))))</f>
        <v/>
      </c>
      <c r="J155" s="21" t="str">
        <f aca="false">IF(AND(I155="OK",E155&lt;&gt;""),INDEX(Планы!$G$12:$G$111,MATCH(E155,Планы!$A$12:$A$111,0)),"")</f>
        <v/>
      </c>
      <c r="K155" s="21" t="str">
        <f aca="false">IF(I155&lt;&gt;"OK","",IF(E155="",H155,INDEX(Планы!$C$12:$C$111,MATCH(E155,Планы!$A$12:$A$111,0))))</f>
        <v/>
      </c>
      <c r="L155" s="21" t="n">
        <f aca="false">IF(AND(I155="OK",E155&lt;&gt;"",O155=1),MIN(J155,N155),0)</f>
        <v>0</v>
      </c>
      <c r="M155" s="21" t="n">
        <f aca="false">IF(AND(I155="OK",E155&lt;&gt;"",O155=1),MAX(0,N155-J155),0)</f>
        <v>0</v>
      </c>
      <c r="N155" s="21" t="str">
        <f aca="false">IF(AND(I155="OK",E155&lt;&gt;""),SUMIFS($D$12:$D$511,$E$12:$E$511,E155,$F$12:$F$511,F155,$B$12:$B$511,"&lt;="&amp;Календарь!$L$5,$I$12:$I$511,"OK"),"")</f>
        <v/>
      </c>
      <c r="O155" s="19" t="n">
        <f aca="false">IF(AND(I155="OK",E155&lt;&gt;""),IF(COUNTIFS($E$12:E155,E155,$F$12:F155,F155,$I$12:I155,"OK")=1,1,0),0)</f>
        <v>0</v>
      </c>
    </row>
    <row r="156" customFormat="false" ht="22" hidden="false" customHeight="true" outlineLevel="0" collapsed="false">
      <c r="A156" s="6"/>
      <c r="B156" s="5"/>
      <c r="C156" s="6"/>
      <c r="D156" s="7"/>
      <c r="E156" s="6"/>
      <c r="F156" s="5"/>
      <c r="G156" s="6"/>
      <c r="H156" s="6"/>
      <c r="I156" s="19" t="str">
        <f aca="false">IF(COUNTA(A156:H156)=0,"",IF(OR(A156="",NOT(ISNUMBER(B156)),NOT(ISNUMBER(D156)),AND(C156&lt;&gt;"Приход",C156&lt;&gt;"Расход")),"Ошибка: поля или тип",IF(OR(B156&lt;36526,B156&gt;109574,B156&lt;&gt;INT(B156),D156&lt;0),"Ошибка: дата или сумма",IF(COUNTIFS($A$12:$A$511,A156)&lt;&gt;1,"Ошибка: повтор ID",IF(E156="",IF(OR(F156&lt;&gt;"",H156=""),"Ошибка: внеплановая статья/срок","OK"),IF(COUNTIFS(Планы!$A$12:$A$111,E156)&lt;&gt;1,"Ошибка: ID плана",IF(INDEX(Планы!$K$12:$K$111,MATCH(E156,Планы!$A$12:$A$111,0))&lt;&gt;"OK","Ошибка: исходный план",IF(OR(NOT(ISNUMBER(F156)),C156&lt;&gt;INDEX(Планы!$D$12:$D$111,MATCH(E156,Планы!$A$12:$A$111,0))),"Ошибка: срок/направление",IF(AND(F156&gt;=INDEX(Планы!$E$12:$E$111,MATCH(E156,Планы!$A$12:$A$111,0)),F156&lt;=INDEX(Планы!$L$12:$L$111,MATCH(E156,Планы!$A$12:$A$111,0)),IF(INDEX(Планы!$F$12:$F$111,MATCH(E156,Планы!$A$12:$A$111,0))="Разово",F156=INDEX(Планы!$E$12:$E$111,MATCH(E156,Планы!$A$12:$A$111,0)),IF(INDEX(Планы!$F$12:$F$111,MATCH(E156,Планы!$A$12:$A$111,0))="Еженедельно",MOD(F156-INDEX(Планы!$E$12:$E$111,MATCH(E156,Планы!$A$12:$A$111,0)),7)=0,F156=DATE(YEAR(F156),MONTH(F156),MIN(DAY(INDEX(Планы!$E$12:$E$111,MATCH(E156,Планы!$A$12:$A$111,0))),DAY(EOMONTH(F156,0))))))),"OK","Ошибка: нет повторения")))))))))</f>
        <v/>
      </c>
      <c r="J156" s="21" t="str">
        <f aca="false">IF(AND(I156="OK",E156&lt;&gt;""),INDEX(Планы!$G$12:$G$111,MATCH(E156,Планы!$A$12:$A$111,0)),"")</f>
        <v/>
      </c>
      <c r="K156" s="21" t="str">
        <f aca="false">IF(I156&lt;&gt;"OK","",IF(E156="",H156,INDEX(Планы!$C$12:$C$111,MATCH(E156,Планы!$A$12:$A$111,0))))</f>
        <v/>
      </c>
      <c r="L156" s="21" t="n">
        <f aca="false">IF(AND(I156="OK",E156&lt;&gt;"",O156=1),MIN(J156,N156),0)</f>
        <v>0</v>
      </c>
      <c r="M156" s="21" t="n">
        <f aca="false">IF(AND(I156="OK",E156&lt;&gt;"",O156=1),MAX(0,N156-J156),0)</f>
        <v>0</v>
      </c>
      <c r="N156" s="21" t="str">
        <f aca="false">IF(AND(I156="OK",E156&lt;&gt;""),SUMIFS($D$12:$D$511,$E$12:$E$511,E156,$F$12:$F$511,F156,$B$12:$B$511,"&lt;="&amp;Календарь!$L$5,$I$12:$I$511,"OK"),"")</f>
        <v/>
      </c>
      <c r="O156" s="19" t="n">
        <f aca="false">IF(AND(I156="OK",E156&lt;&gt;""),IF(COUNTIFS($E$12:E156,E156,$F$12:F156,F156,$I$12:I156,"OK")=1,1,0),0)</f>
        <v>0</v>
      </c>
    </row>
    <row r="157" customFormat="false" ht="22" hidden="false" customHeight="true" outlineLevel="0" collapsed="false">
      <c r="A157" s="6"/>
      <c r="B157" s="5"/>
      <c r="C157" s="6"/>
      <c r="D157" s="7"/>
      <c r="E157" s="6"/>
      <c r="F157" s="5"/>
      <c r="G157" s="6"/>
      <c r="H157" s="6"/>
      <c r="I157" s="19" t="str">
        <f aca="false">IF(COUNTA(A157:H157)=0,"",IF(OR(A157="",NOT(ISNUMBER(B157)),NOT(ISNUMBER(D157)),AND(C157&lt;&gt;"Приход",C157&lt;&gt;"Расход")),"Ошибка: поля или тип",IF(OR(B157&lt;36526,B157&gt;109574,B157&lt;&gt;INT(B157),D157&lt;0),"Ошибка: дата или сумма",IF(COUNTIFS($A$12:$A$511,A157)&lt;&gt;1,"Ошибка: повтор ID",IF(E157="",IF(OR(F157&lt;&gt;"",H157=""),"Ошибка: внеплановая статья/срок","OK"),IF(COUNTIFS(Планы!$A$12:$A$111,E157)&lt;&gt;1,"Ошибка: ID плана",IF(INDEX(Планы!$K$12:$K$111,MATCH(E157,Планы!$A$12:$A$111,0))&lt;&gt;"OK","Ошибка: исходный план",IF(OR(NOT(ISNUMBER(F157)),C157&lt;&gt;INDEX(Планы!$D$12:$D$111,MATCH(E157,Планы!$A$12:$A$111,0))),"Ошибка: срок/направление",IF(AND(F157&gt;=INDEX(Планы!$E$12:$E$111,MATCH(E157,Планы!$A$12:$A$111,0)),F157&lt;=INDEX(Планы!$L$12:$L$111,MATCH(E157,Планы!$A$12:$A$111,0)),IF(INDEX(Планы!$F$12:$F$111,MATCH(E157,Планы!$A$12:$A$111,0))="Разово",F157=INDEX(Планы!$E$12:$E$111,MATCH(E157,Планы!$A$12:$A$111,0)),IF(INDEX(Планы!$F$12:$F$111,MATCH(E157,Планы!$A$12:$A$111,0))="Еженедельно",MOD(F157-INDEX(Планы!$E$12:$E$111,MATCH(E157,Планы!$A$12:$A$111,0)),7)=0,F157=DATE(YEAR(F157),MONTH(F157),MIN(DAY(INDEX(Планы!$E$12:$E$111,MATCH(E157,Планы!$A$12:$A$111,0))),DAY(EOMONTH(F157,0))))))),"OK","Ошибка: нет повторения")))))))))</f>
        <v/>
      </c>
      <c r="J157" s="21" t="str">
        <f aca="false">IF(AND(I157="OK",E157&lt;&gt;""),INDEX(Планы!$G$12:$G$111,MATCH(E157,Планы!$A$12:$A$111,0)),"")</f>
        <v/>
      </c>
      <c r="K157" s="21" t="str">
        <f aca="false">IF(I157&lt;&gt;"OK","",IF(E157="",H157,INDEX(Планы!$C$12:$C$111,MATCH(E157,Планы!$A$12:$A$111,0))))</f>
        <v/>
      </c>
      <c r="L157" s="21" t="n">
        <f aca="false">IF(AND(I157="OK",E157&lt;&gt;"",O157=1),MIN(J157,N157),0)</f>
        <v>0</v>
      </c>
      <c r="M157" s="21" t="n">
        <f aca="false">IF(AND(I157="OK",E157&lt;&gt;"",O157=1),MAX(0,N157-J157),0)</f>
        <v>0</v>
      </c>
      <c r="N157" s="21" t="str">
        <f aca="false">IF(AND(I157="OK",E157&lt;&gt;""),SUMIFS($D$12:$D$511,$E$12:$E$511,E157,$F$12:$F$511,F157,$B$12:$B$511,"&lt;="&amp;Календарь!$L$5,$I$12:$I$511,"OK"),"")</f>
        <v/>
      </c>
      <c r="O157" s="19" t="n">
        <f aca="false">IF(AND(I157="OK",E157&lt;&gt;""),IF(COUNTIFS($E$12:E157,E157,$F$12:F157,F157,$I$12:I157,"OK")=1,1,0),0)</f>
        <v>0</v>
      </c>
    </row>
    <row r="158" customFormat="false" ht="22" hidden="false" customHeight="true" outlineLevel="0" collapsed="false">
      <c r="A158" s="6"/>
      <c r="B158" s="5"/>
      <c r="C158" s="6"/>
      <c r="D158" s="7"/>
      <c r="E158" s="6"/>
      <c r="F158" s="5"/>
      <c r="G158" s="6"/>
      <c r="H158" s="6"/>
      <c r="I158" s="19" t="str">
        <f aca="false">IF(COUNTA(A158:H158)=0,"",IF(OR(A158="",NOT(ISNUMBER(B158)),NOT(ISNUMBER(D158)),AND(C158&lt;&gt;"Приход",C158&lt;&gt;"Расход")),"Ошибка: поля или тип",IF(OR(B158&lt;36526,B158&gt;109574,B158&lt;&gt;INT(B158),D158&lt;0),"Ошибка: дата или сумма",IF(COUNTIFS($A$12:$A$511,A158)&lt;&gt;1,"Ошибка: повтор ID",IF(E158="",IF(OR(F158&lt;&gt;"",H158=""),"Ошибка: внеплановая статья/срок","OK"),IF(COUNTIFS(Планы!$A$12:$A$111,E158)&lt;&gt;1,"Ошибка: ID плана",IF(INDEX(Планы!$K$12:$K$111,MATCH(E158,Планы!$A$12:$A$111,0))&lt;&gt;"OK","Ошибка: исходный план",IF(OR(NOT(ISNUMBER(F158)),C158&lt;&gt;INDEX(Планы!$D$12:$D$111,MATCH(E158,Планы!$A$12:$A$111,0))),"Ошибка: срок/направление",IF(AND(F158&gt;=INDEX(Планы!$E$12:$E$111,MATCH(E158,Планы!$A$12:$A$111,0)),F158&lt;=INDEX(Планы!$L$12:$L$111,MATCH(E158,Планы!$A$12:$A$111,0)),IF(INDEX(Планы!$F$12:$F$111,MATCH(E158,Планы!$A$12:$A$111,0))="Разово",F158=INDEX(Планы!$E$12:$E$111,MATCH(E158,Планы!$A$12:$A$111,0)),IF(INDEX(Планы!$F$12:$F$111,MATCH(E158,Планы!$A$12:$A$111,0))="Еженедельно",MOD(F158-INDEX(Планы!$E$12:$E$111,MATCH(E158,Планы!$A$12:$A$111,0)),7)=0,F158=DATE(YEAR(F158),MONTH(F158),MIN(DAY(INDEX(Планы!$E$12:$E$111,MATCH(E158,Планы!$A$12:$A$111,0))),DAY(EOMONTH(F158,0))))))),"OK","Ошибка: нет повторения")))))))))</f>
        <v/>
      </c>
      <c r="J158" s="21" t="str">
        <f aca="false">IF(AND(I158="OK",E158&lt;&gt;""),INDEX(Планы!$G$12:$G$111,MATCH(E158,Планы!$A$12:$A$111,0)),"")</f>
        <v/>
      </c>
      <c r="K158" s="21" t="str">
        <f aca="false">IF(I158&lt;&gt;"OK","",IF(E158="",H158,INDEX(Планы!$C$12:$C$111,MATCH(E158,Планы!$A$12:$A$111,0))))</f>
        <v/>
      </c>
      <c r="L158" s="21" t="n">
        <f aca="false">IF(AND(I158="OK",E158&lt;&gt;"",O158=1),MIN(J158,N158),0)</f>
        <v>0</v>
      </c>
      <c r="M158" s="21" t="n">
        <f aca="false">IF(AND(I158="OK",E158&lt;&gt;"",O158=1),MAX(0,N158-J158),0)</f>
        <v>0</v>
      </c>
      <c r="N158" s="21" t="str">
        <f aca="false">IF(AND(I158="OK",E158&lt;&gt;""),SUMIFS($D$12:$D$511,$E$12:$E$511,E158,$F$12:$F$511,F158,$B$12:$B$511,"&lt;="&amp;Календарь!$L$5,$I$12:$I$511,"OK"),"")</f>
        <v/>
      </c>
      <c r="O158" s="19" t="n">
        <f aca="false">IF(AND(I158="OK",E158&lt;&gt;""),IF(COUNTIFS($E$12:E158,E158,$F$12:F158,F158,$I$12:I158,"OK")=1,1,0),0)</f>
        <v>0</v>
      </c>
    </row>
    <row r="159" customFormat="false" ht="22" hidden="false" customHeight="true" outlineLevel="0" collapsed="false">
      <c r="A159" s="6"/>
      <c r="B159" s="5"/>
      <c r="C159" s="6"/>
      <c r="D159" s="7"/>
      <c r="E159" s="6"/>
      <c r="F159" s="5"/>
      <c r="G159" s="6"/>
      <c r="H159" s="6"/>
      <c r="I159" s="19" t="str">
        <f aca="false">IF(COUNTA(A159:H159)=0,"",IF(OR(A159="",NOT(ISNUMBER(B159)),NOT(ISNUMBER(D159)),AND(C159&lt;&gt;"Приход",C159&lt;&gt;"Расход")),"Ошибка: поля или тип",IF(OR(B159&lt;36526,B159&gt;109574,B159&lt;&gt;INT(B159),D159&lt;0),"Ошибка: дата или сумма",IF(COUNTIFS($A$12:$A$511,A159)&lt;&gt;1,"Ошибка: повтор ID",IF(E159="",IF(OR(F159&lt;&gt;"",H159=""),"Ошибка: внеплановая статья/срок","OK"),IF(COUNTIFS(Планы!$A$12:$A$111,E159)&lt;&gt;1,"Ошибка: ID плана",IF(INDEX(Планы!$K$12:$K$111,MATCH(E159,Планы!$A$12:$A$111,0))&lt;&gt;"OK","Ошибка: исходный план",IF(OR(NOT(ISNUMBER(F159)),C159&lt;&gt;INDEX(Планы!$D$12:$D$111,MATCH(E159,Планы!$A$12:$A$111,0))),"Ошибка: срок/направление",IF(AND(F159&gt;=INDEX(Планы!$E$12:$E$111,MATCH(E159,Планы!$A$12:$A$111,0)),F159&lt;=INDEX(Планы!$L$12:$L$111,MATCH(E159,Планы!$A$12:$A$111,0)),IF(INDEX(Планы!$F$12:$F$111,MATCH(E159,Планы!$A$12:$A$111,0))="Разово",F159=INDEX(Планы!$E$12:$E$111,MATCH(E159,Планы!$A$12:$A$111,0)),IF(INDEX(Планы!$F$12:$F$111,MATCH(E159,Планы!$A$12:$A$111,0))="Еженедельно",MOD(F159-INDEX(Планы!$E$12:$E$111,MATCH(E159,Планы!$A$12:$A$111,0)),7)=0,F159=DATE(YEAR(F159),MONTH(F159),MIN(DAY(INDEX(Планы!$E$12:$E$111,MATCH(E159,Планы!$A$12:$A$111,0))),DAY(EOMONTH(F159,0))))))),"OK","Ошибка: нет повторения")))))))))</f>
        <v/>
      </c>
      <c r="J159" s="21" t="str">
        <f aca="false">IF(AND(I159="OK",E159&lt;&gt;""),INDEX(Планы!$G$12:$G$111,MATCH(E159,Планы!$A$12:$A$111,0)),"")</f>
        <v/>
      </c>
      <c r="K159" s="21" t="str">
        <f aca="false">IF(I159&lt;&gt;"OK","",IF(E159="",H159,INDEX(Планы!$C$12:$C$111,MATCH(E159,Планы!$A$12:$A$111,0))))</f>
        <v/>
      </c>
      <c r="L159" s="21" t="n">
        <f aca="false">IF(AND(I159="OK",E159&lt;&gt;"",O159=1),MIN(J159,N159),0)</f>
        <v>0</v>
      </c>
      <c r="M159" s="21" t="n">
        <f aca="false">IF(AND(I159="OK",E159&lt;&gt;"",O159=1),MAX(0,N159-J159),0)</f>
        <v>0</v>
      </c>
      <c r="N159" s="21" t="str">
        <f aca="false">IF(AND(I159="OK",E159&lt;&gt;""),SUMIFS($D$12:$D$511,$E$12:$E$511,E159,$F$12:$F$511,F159,$B$12:$B$511,"&lt;="&amp;Календарь!$L$5,$I$12:$I$511,"OK"),"")</f>
        <v/>
      </c>
      <c r="O159" s="19" t="n">
        <f aca="false">IF(AND(I159="OK",E159&lt;&gt;""),IF(COUNTIFS($E$12:E159,E159,$F$12:F159,F159,$I$12:I159,"OK")=1,1,0),0)</f>
        <v>0</v>
      </c>
    </row>
    <row r="160" customFormat="false" ht="22" hidden="false" customHeight="true" outlineLevel="0" collapsed="false">
      <c r="A160" s="6"/>
      <c r="B160" s="5"/>
      <c r="C160" s="6"/>
      <c r="D160" s="7"/>
      <c r="E160" s="6"/>
      <c r="F160" s="5"/>
      <c r="G160" s="6"/>
      <c r="H160" s="6"/>
      <c r="I160" s="19" t="str">
        <f aca="false">IF(COUNTA(A160:H160)=0,"",IF(OR(A160="",NOT(ISNUMBER(B160)),NOT(ISNUMBER(D160)),AND(C160&lt;&gt;"Приход",C160&lt;&gt;"Расход")),"Ошибка: поля или тип",IF(OR(B160&lt;36526,B160&gt;109574,B160&lt;&gt;INT(B160),D160&lt;0),"Ошибка: дата или сумма",IF(COUNTIFS($A$12:$A$511,A160)&lt;&gt;1,"Ошибка: повтор ID",IF(E160="",IF(OR(F160&lt;&gt;"",H160=""),"Ошибка: внеплановая статья/срок","OK"),IF(COUNTIFS(Планы!$A$12:$A$111,E160)&lt;&gt;1,"Ошибка: ID плана",IF(INDEX(Планы!$K$12:$K$111,MATCH(E160,Планы!$A$12:$A$111,0))&lt;&gt;"OK","Ошибка: исходный план",IF(OR(NOT(ISNUMBER(F160)),C160&lt;&gt;INDEX(Планы!$D$12:$D$111,MATCH(E160,Планы!$A$12:$A$111,0))),"Ошибка: срок/направление",IF(AND(F160&gt;=INDEX(Планы!$E$12:$E$111,MATCH(E160,Планы!$A$12:$A$111,0)),F160&lt;=INDEX(Планы!$L$12:$L$111,MATCH(E160,Планы!$A$12:$A$111,0)),IF(INDEX(Планы!$F$12:$F$111,MATCH(E160,Планы!$A$12:$A$111,0))="Разово",F160=INDEX(Планы!$E$12:$E$111,MATCH(E160,Планы!$A$12:$A$111,0)),IF(INDEX(Планы!$F$12:$F$111,MATCH(E160,Планы!$A$12:$A$111,0))="Еженедельно",MOD(F160-INDEX(Планы!$E$12:$E$111,MATCH(E160,Планы!$A$12:$A$111,0)),7)=0,F160=DATE(YEAR(F160),MONTH(F160),MIN(DAY(INDEX(Планы!$E$12:$E$111,MATCH(E160,Планы!$A$12:$A$111,0))),DAY(EOMONTH(F160,0))))))),"OK","Ошибка: нет повторения")))))))))</f>
        <v/>
      </c>
      <c r="J160" s="21" t="str">
        <f aca="false">IF(AND(I160="OK",E160&lt;&gt;""),INDEX(Планы!$G$12:$G$111,MATCH(E160,Планы!$A$12:$A$111,0)),"")</f>
        <v/>
      </c>
      <c r="K160" s="21" t="str">
        <f aca="false">IF(I160&lt;&gt;"OK","",IF(E160="",H160,INDEX(Планы!$C$12:$C$111,MATCH(E160,Планы!$A$12:$A$111,0))))</f>
        <v/>
      </c>
      <c r="L160" s="21" t="n">
        <f aca="false">IF(AND(I160="OK",E160&lt;&gt;"",O160=1),MIN(J160,N160),0)</f>
        <v>0</v>
      </c>
      <c r="M160" s="21" t="n">
        <f aca="false">IF(AND(I160="OK",E160&lt;&gt;"",O160=1),MAX(0,N160-J160),0)</f>
        <v>0</v>
      </c>
      <c r="N160" s="21" t="str">
        <f aca="false">IF(AND(I160="OK",E160&lt;&gt;""),SUMIFS($D$12:$D$511,$E$12:$E$511,E160,$F$12:$F$511,F160,$B$12:$B$511,"&lt;="&amp;Календарь!$L$5,$I$12:$I$511,"OK"),"")</f>
        <v/>
      </c>
      <c r="O160" s="19" t="n">
        <f aca="false">IF(AND(I160="OK",E160&lt;&gt;""),IF(COUNTIFS($E$12:E160,E160,$F$12:F160,F160,$I$12:I160,"OK")=1,1,0),0)</f>
        <v>0</v>
      </c>
    </row>
    <row r="161" customFormat="false" ht="22" hidden="false" customHeight="true" outlineLevel="0" collapsed="false">
      <c r="A161" s="6"/>
      <c r="B161" s="5"/>
      <c r="C161" s="6"/>
      <c r="D161" s="7"/>
      <c r="E161" s="6"/>
      <c r="F161" s="5"/>
      <c r="G161" s="6"/>
      <c r="H161" s="6"/>
      <c r="I161" s="19" t="str">
        <f aca="false">IF(COUNTA(A161:H161)=0,"",IF(OR(A161="",NOT(ISNUMBER(B161)),NOT(ISNUMBER(D161)),AND(C161&lt;&gt;"Приход",C161&lt;&gt;"Расход")),"Ошибка: поля или тип",IF(OR(B161&lt;36526,B161&gt;109574,B161&lt;&gt;INT(B161),D161&lt;0),"Ошибка: дата или сумма",IF(COUNTIFS($A$12:$A$511,A161)&lt;&gt;1,"Ошибка: повтор ID",IF(E161="",IF(OR(F161&lt;&gt;"",H161=""),"Ошибка: внеплановая статья/срок","OK"),IF(COUNTIFS(Планы!$A$12:$A$111,E161)&lt;&gt;1,"Ошибка: ID плана",IF(INDEX(Планы!$K$12:$K$111,MATCH(E161,Планы!$A$12:$A$111,0))&lt;&gt;"OK","Ошибка: исходный план",IF(OR(NOT(ISNUMBER(F161)),C161&lt;&gt;INDEX(Планы!$D$12:$D$111,MATCH(E161,Планы!$A$12:$A$111,0))),"Ошибка: срок/направление",IF(AND(F161&gt;=INDEX(Планы!$E$12:$E$111,MATCH(E161,Планы!$A$12:$A$111,0)),F161&lt;=INDEX(Планы!$L$12:$L$111,MATCH(E161,Планы!$A$12:$A$111,0)),IF(INDEX(Планы!$F$12:$F$111,MATCH(E161,Планы!$A$12:$A$111,0))="Разово",F161=INDEX(Планы!$E$12:$E$111,MATCH(E161,Планы!$A$12:$A$111,0)),IF(INDEX(Планы!$F$12:$F$111,MATCH(E161,Планы!$A$12:$A$111,0))="Еженедельно",MOD(F161-INDEX(Планы!$E$12:$E$111,MATCH(E161,Планы!$A$12:$A$111,0)),7)=0,F161=DATE(YEAR(F161),MONTH(F161),MIN(DAY(INDEX(Планы!$E$12:$E$111,MATCH(E161,Планы!$A$12:$A$111,0))),DAY(EOMONTH(F161,0))))))),"OK","Ошибка: нет повторения")))))))))</f>
        <v/>
      </c>
      <c r="J161" s="21" t="str">
        <f aca="false">IF(AND(I161="OK",E161&lt;&gt;""),INDEX(Планы!$G$12:$G$111,MATCH(E161,Планы!$A$12:$A$111,0)),"")</f>
        <v/>
      </c>
      <c r="K161" s="21" t="str">
        <f aca="false">IF(I161&lt;&gt;"OK","",IF(E161="",H161,INDEX(Планы!$C$12:$C$111,MATCH(E161,Планы!$A$12:$A$111,0))))</f>
        <v/>
      </c>
      <c r="L161" s="21" t="n">
        <f aca="false">IF(AND(I161="OK",E161&lt;&gt;"",O161=1),MIN(J161,N161),0)</f>
        <v>0</v>
      </c>
      <c r="M161" s="21" t="n">
        <f aca="false">IF(AND(I161="OK",E161&lt;&gt;"",O161=1),MAX(0,N161-J161),0)</f>
        <v>0</v>
      </c>
      <c r="N161" s="21" t="str">
        <f aca="false">IF(AND(I161="OK",E161&lt;&gt;""),SUMIFS($D$12:$D$511,$E$12:$E$511,E161,$F$12:$F$511,F161,$B$12:$B$511,"&lt;="&amp;Календарь!$L$5,$I$12:$I$511,"OK"),"")</f>
        <v/>
      </c>
      <c r="O161" s="19" t="n">
        <f aca="false">IF(AND(I161="OK",E161&lt;&gt;""),IF(COUNTIFS($E$12:E161,E161,$F$12:F161,F161,$I$12:I161,"OK")=1,1,0),0)</f>
        <v>0</v>
      </c>
    </row>
    <row r="162" customFormat="false" ht="22" hidden="false" customHeight="true" outlineLevel="0" collapsed="false">
      <c r="A162" s="6"/>
      <c r="B162" s="5"/>
      <c r="C162" s="6"/>
      <c r="D162" s="7"/>
      <c r="E162" s="6"/>
      <c r="F162" s="5"/>
      <c r="G162" s="6"/>
      <c r="H162" s="6"/>
      <c r="I162" s="19" t="str">
        <f aca="false">IF(COUNTA(A162:H162)=0,"",IF(OR(A162="",NOT(ISNUMBER(B162)),NOT(ISNUMBER(D162)),AND(C162&lt;&gt;"Приход",C162&lt;&gt;"Расход")),"Ошибка: поля или тип",IF(OR(B162&lt;36526,B162&gt;109574,B162&lt;&gt;INT(B162),D162&lt;0),"Ошибка: дата или сумма",IF(COUNTIFS($A$12:$A$511,A162)&lt;&gt;1,"Ошибка: повтор ID",IF(E162="",IF(OR(F162&lt;&gt;"",H162=""),"Ошибка: внеплановая статья/срок","OK"),IF(COUNTIFS(Планы!$A$12:$A$111,E162)&lt;&gt;1,"Ошибка: ID плана",IF(INDEX(Планы!$K$12:$K$111,MATCH(E162,Планы!$A$12:$A$111,0))&lt;&gt;"OK","Ошибка: исходный план",IF(OR(NOT(ISNUMBER(F162)),C162&lt;&gt;INDEX(Планы!$D$12:$D$111,MATCH(E162,Планы!$A$12:$A$111,0))),"Ошибка: срок/направление",IF(AND(F162&gt;=INDEX(Планы!$E$12:$E$111,MATCH(E162,Планы!$A$12:$A$111,0)),F162&lt;=INDEX(Планы!$L$12:$L$111,MATCH(E162,Планы!$A$12:$A$111,0)),IF(INDEX(Планы!$F$12:$F$111,MATCH(E162,Планы!$A$12:$A$111,0))="Разово",F162=INDEX(Планы!$E$12:$E$111,MATCH(E162,Планы!$A$12:$A$111,0)),IF(INDEX(Планы!$F$12:$F$111,MATCH(E162,Планы!$A$12:$A$111,0))="Еженедельно",MOD(F162-INDEX(Планы!$E$12:$E$111,MATCH(E162,Планы!$A$12:$A$111,0)),7)=0,F162=DATE(YEAR(F162),MONTH(F162),MIN(DAY(INDEX(Планы!$E$12:$E$111,MATCH(E162,Планы!$A$12:$A$111,0))),DAY(EOMONTH(F162,0))))))),"OK","Ошибка: нет повторения")))))))))</f>
        <v/>
      </c>
      <c r="J162" s="21" t="str">
        <f aca="false">IF(AND(I162="OK",E162&lt;&gt;""),INDEX(Планы!$G$12:$G$111,MATCH(E162,Планы!$A$12:$A$111,0)),"")</f>
        <v/>
      </c>
      <c r="K162" s="21" t="str">
        <f aca="false">IF(I162&lt;&gt;"OK","",IF(E162="",H162,INDEX(Планы!$C$12:$C$111,MATCH(E162,Планы!$A$12:$A$111,0))))</f>
        <v/>
      </c>
      <c r="L162" s="21" t="n">
        <f aca="false">IF(AND(I162="OK",E162&lt;&gt;"",O162=1),MIN(J162,N162),0)</f>
        <v>0</v>
      </c>
      <c r="M162" s="21" t="n">
        <f aca="false">IF(AND(I162="OK",E162&lt;&gt;"",O162=1),MAX(0,N162-J162),0)</f>
        <v>0</v>
      </c>
      <c r="N162" s="21" t="str">
        <f aca="false">IF(AND(I162="OK",E162&lt;&gt;""),SUMIFS($D$12:$D$511,$E$12:$E$511,E162,$F$12:$F$511,F162,$B$12:$B$511,"&lt;="&amp;Календарь!$L$5,$I$12:$I$511,"OK"),"")</f>
        <v/>
      </c>
      <c r="O162" s="19" t="n">
        <f aca="false">IF(AND(I162="OK",E162&lt;&gt;""),IF(COUNTIFS($E$12:E162,E162,$F$12:F162,F162,$I$12:I162,"OK")=1,1,0),0)</f>
        <v>0</v>
      </c>
    </row>
    <row r="163" customFormat="false" ht="22" hidden="false" customHeight="true" outlineLevel="0" collapsed="false">
      <c r="A163" s="6"/>
      <c r="B163" s="5"/>
      <c r="C163" s="6"/>
      <c r="D163" s="7"/>
      <c r="E163" s="6"/>
      <c r="F163" s="5"/>
      <c r="G163" s="6"/>
      <c r="H163" s="6"/>
      <c r="I163" s="19" t="str">
        <f aca="false">IF(COUNTA(A163:H163)=0,"",IF(OR(A163="",NOT(ISNUMBER(B163)),NOT(ISNUMBER(D163)),AND(C163&lt;&gt;"Приход",C163&lt;&gt;"Расход")),"Ошибка: поля или тип",IF(OR(B163&lt;36526,B163&gt;109574,B163&lt;&gt;INT(B163),D163&lt;0),"Ошибка: дата или сумма",IF(COUNTIFS($A$12:$A$511,A163)&lt;&gt;1,"Ошибка: повтор ID",IF(E163="",IF(OR(F163&lt;&gt;"",H163=""),"Ошибка: внеплановая статья/срок","OK"),IF(COUNTIFS(Планы!$A$12:$A$111,E163)&lt;&gt;1,"Ошибка: ID плана",IF(INDEX(Планы!$K$12:$K$111,MATCH(E163,Планы!$A$12:$A$111,0))&lt;&gt;"OK","Ошибка: исходный план",IF(OR(NOT(ISNUMBER(F163)),C163&lt;&gt;INDEX(Планы!$D$12:$D$111,MATCH(E163,Планы!$A$12:$A$111,0))),"Ошибка: срок/направление",IF(AND(F163&gt;=INDEX(Планы!$E$12:$E$111,MATCH(E163,Планы!$A$12:$A$111,0)),F163&lt;=INDEX(Планы!$L$12:$L$111,MATCH(E163,Планы!$A$12:$A$111,0)),IF(INDEX(Планы!$F$12:$F$111,MATCH(E163,Планы!$A$12:$A$111,0))="Разово",F163=INDEX(Планы!$E$12:$E$111,MATCH(E163,Планы!$A$12:$A$111,0)),IF(INDEX(Планы!$F$12:$F$111,MATCH(E163,Планы!$A$12:$A$111,0))="Еженедельно",MOD(F163-INDEX(Планы!$E$12:$E$111,MATCH(E163,Планы!$A$12:$A$111,0)),7)=0,F163=DATE(YEAR(F163),MONTH(F163),MIN(DAY(INDEX(Планы!$E$12:$E$111,MATCH(E163,Планы!$A$12:$A$111,0))),DAY(EOMONTH(F163,0))))))),"OK","Ошибка: нет повторения")))))))))</f>
        <v/>
      </c>
      <c r="J163" s="21" t="str">
        <f aca="false">IF(AND(I163="OK",E163&lt;&gt;""),INDEX(Планы!$G$12:$G$111,MATCH(E163,Планы!$A$12:$A$111,0)),"")</f>
        <v/>
      </c>
      <c r="K163" s="21" t="str">
        <f aca="false">IF(I163&lt;&gt;"OK","",IF(E163="",H163,INDEX(Планы!$C$12:$C$111,MATCH(E163,Планы!$A$12:$A$111,0))))</f>
        <v/>
      </c>
      <c r="L163" s="21" t="n">
        <f aca="false">IF(AND(I163="OK",E163&lt;&gt;"",O163=1),MIN(J163,N163),0)</f>
        <v>0</v>
      </c>
      <c r="M163" s="21" t="n">
        <f aca="false">IF(AND(I163="OK",E163&lt;&gt;"",O163=1),MAX(0,N163-J163),0)</f>
        <v>0</v>
      </c>
      <c r="N163" s="21" t="str">
        <f aca="false">IF(AND(I163="OK",E163&lt;&gt;""),SUMIFS($D$12:$D$511,$E$12:$E$511,E163,$F$12:$F$511,F163,$B$12:$B$511,"&lt;="&amp;Календарь!$L$5,$I$12:$I$511,"OK"),"")</f>
        <v/>
      </c>
      <c r="O163" s="19" t="n">
        <f aca="false">IF(AND(I163="OK",E163&lt;&gt;""),IF(COUNTIFS($E$12:E163,E163,$F$12:F163,F163,$I$12:I163,"OK")=1,1,0),0)</f>
        <v>0</v>
      </c>
    </row>
    <row r="164" customFormat="false" ht="22" hidden="false" customHeight="true" outlineLevel="0" collapsed="false">
      <c r="A164" s="6"/>
      <c r="B164" s="5"/>
      <c r="C164" s="6"/>
      <c r="D164" s="7"/>
      <c r="E164" s="6"/>
      <c r="F164" s="5"/>
      <c r="G164" s="6"/>
      <c r="H164" s="6"/>
      <c r="I164" s="19" t="str">
        <f aca="false">IF(COUNTA(A164:H164)=0,"",IF(OR(A164="",NOT(ISNUMBER(B164)),NOT(ISNUMBER(D164)),AND(C164&lt;&gt;"Приход",C164&lt;&gt;"Расход")),"Ошибка: поля или тип",IF(OR(B164&lt;36526,B164&gt;109574,B164&lt;&gt;INT(B164),D164&lt;0),"Ошибка: дата или сумма",IF(COUNTIFS($A$12:$A$511,A164)&lt;&gt;1,"Ошибка: повтор ID",IF(E164="",IF(OR(F164&lt;&gt;"",H164=""),"Ошибка: внеплановая статья/срок","OK"),IF(COUNTIFS(Планы!$A$12:$A$111,E164)&lt;&gt;1,"Ошибка: ID плана",IF(INDEX(Планы!$K$12:$K$111,MATCH(E164,Планы!$A$12:$A$111,0))&lt;&gt;"OK","Ошибка: исходный план",IF(OR(NOT(ISNUMBER(F164)),C164&lt;&gt;INDEX(Планы!$D$12:$D$111,MATCH(E164,Планы!$A$12:$A$111,0))),"Ошибка: срок/направление",IF(AND(F164&gt;=INDEX(Планы!$E$12:$E$111,MATCH(E164,Планы!$A$12:$A$111,0)),F164&lt;=INDEX(Планы!$L$12:$L$111,MATCH(E164,Планы!$A$12:$A$111,0)),IF(INDEX(Планы!$F$12:$F$111,MATCH(E164,Планы!$A$12:$A$111,0))="Разово",F164=INDEX(Планы!$E$12:$E$111,MATCH(E164,Планы!$A$12:$A$111,0)),IF(INDEX(Планы!$F$12:$F$111,MATCH(E164,Планы!$A$12:$A$111,0))="Еженедельно",MOD(F164-INDEX(Планы!$E$12:$E$111,MATCH(E164,Планы!$A$12:$A$111,0)),7)=0,F164=DATE(YEAR(F164),MONTH(F164),MIN(DAY(INDEX(Планы!$E$12:$E$111,MATCH(E164,Планы!$A$12:$A$111,0))),DAY(EOMONTH(F164,0))))))),"OK","Ошибка: нет повторения")))))))))</f>
        <v/>
      </c>
      <c r="J164" s="21" t="str">
        <f aca="false">IF(AND(I164="OK",E164&lt;&gt;""),INDEX(Планы!$G$12:$G$111,MATCH(E164,Планы!$A$12:$A$111,0)),"")</f>
        <v/>
      </c>
      <c r="K164" s="21" t="str">
        <f aca="false">IF(I164&lt;&gt;"OK","",IF(E164="",H164,INDEX(Планы!$C$12:$C$111,MATCH(E164,Планы!$A$12:$A$111,0))))</f>
        <v/>
      </c>
      <c r="L164" s="21" t="n">
        <f aca="false">IF(AND(I164="OK",E164&lt;&gt;"",O164=1),MIN(J164,N164),0)</f>
        <v>0</v>
      </c>
      <c r="M164" s="21" t="n">
        <f aca="false">IF(AND(I164="OK",E164&lt;&gt;"",O164=1),MAX(0,N164-J164),0)</f>
        <v>0</v>
      </c>
      <c r="N164" s="21" t="str">
        <f aca="false">IF(AND(I164="OK",E164&lt;&gt;""),SUMIFS($D$12:$D$511,$E$12:$E$511,E164,$F$12:$F$511,F164,$B$12:$B$511,"&lt;="&amp;Календарь!$L$5,$I$12:$I$511,"OK"),"")</f>
        <v/>
      </c>
      <c r="O164" s="19" t="n">
        <f aca="false">IF(AND(I164="OK",E164&lt;&gt;""),IF(COUNTIFS($E$12:E164,E164,$F$12:F164,F164,$I$12:I164,"OK")=1,1,0),0)</f>
        <v>0</v>
      </c>
    </row>
    <row r="165" customFormat="false" ht="22" hidden="false" customHeight="true" outlineLevel="0" collapsed="false">
      <c r="A165" s="6"/>
      <c r="B165" s="5"/>
      <c r="C165" s="6"/>
      <c r="D165" s="7"/>
      <c r="E165" s="6"/>
      <c r="F165" s="5"/>
      <c r="G165" s="6"/>
      <c r="H165" s="6"/>
      <c r="I165" s="19" t="str">
        <f aca="false">IF(COUNTA(A165:H165)=0,"",IF(OR(A165="",NOT(ISNUMBER(B165)),NOT(ISNUMBER(D165)),AND(C165&lt;&gt;"Приход",C165&lt;&gt;"Расход")),"Ошибка: поля или тип",IF(OR(B165&lt;36526,B165&gt;109574,B165&lt;&gt;INT(B165),D165&lt;0),"Ошибка: дата или сумма",IF(COUNTIFS($A$12:$A$511,A165)&lt;&gt;1,"Ошибка: повтор ID",IF(E165="",IF(OR(F165&lt;&gt;"",H165=""),"Ошибка: внеплановая статья/срок","OK"),IF(COUNTIFS(Планы!$A$12:$A$111,E165)&lt;&gt;1,"Ошибка: ID плана",IF(INDEX(Планы!$K$12:$K$111,MATCH(E165,Планы!$A$12:$A$111,0))&lt;&gt;"OK","Ошибка: исходный план",IF(OR(NOT(ISNUMBER(F165)),C165&lt;&gt;INDEX(Планы!$D$12:$D$111,MATCH(E165,Планы!$A$12:$A$111,0))),"Ошибка: срок/направление",IF(AND(F165&gt;=INDEX(Планы!$E$12:$E$111,MATCH(E165,Планы!$A$12:$A$111,0)),F165&lt;=INDEX(Планы!$L$12:$L$111,MATCH(E165,Планы!$A$12:$A$111,0)),IF(INDEX(Планы!$F$12:$F$111,MATCH(E165,Планы!$A$12:$A$111,0))="Разово",F165=INDEX(Планы!$E$12:$E$111,MATCH(E165,Планы!$A$12:$A$111,0)),IF(INDEX(Планы!$F$12:$F$111,MATCH(E165,Планы!$A$12:$A$111,0))="Еженедельно",MOD(F165-INDEX(Планы!$E$12:$E$111,MATCH(E165,Планы!$A$12:$A$111,0)),7)=0,F165=DATE(YEAR(F165),MONTH(F165),MIN(DAY(INDEX(Планы!$E$12:$E$111,MATCH(E165,Планы!$A$12:$A$111,0))),DAY(EOMONTH(F165,0))))))),"OK","Ошибка: нет повторения")))))))))</f>
        <v/>
      </c>
      <c r="J165" s="21" t="str">
        <f aca="false">IF(AND(I165="OK",E165&lt;&gt;""),INDEX(Планы!$G$12:$G$111,MATCH(E165,Планы!$A$12:$A$111,0)),"")</f>
        <v/>
      </c>
      <c r="K165" s="21" t="str">
        <f aca="false">IF(I165&lt;&gt;"OK","",IF(E165="",H165,INDEX(Планы!$C$12:$C$111,MATCH(E165,Планы!$A$12:$A$111,0))))</f>
        <v/>
      </c>
      <c r="L165" s="21" t="n">
        <f aca="false">IF(AND(I165="OK",E165&lt;&gt;"",O165=1),MIN(J165,N165),0)</f>
        <v>0</v>
      </c>
      <c r="M165" s="21" t="n">
        <f aca="false">IF(AND(I165="OK",E165&lt;&gt;"",O165=1),MAX(0,N165-J165),0)</f>
        <v>0</v>
      </c>
      <c r="N165" s="21" t="str">
        <f aca="false">IF(AND(I165="OK",E165&lt;&gt;""),SUMIFS($D$12:$D$511,$E$12:$E$511,E165,$F$12:$F$511,F165,$B$12:$B$511,"&lt;="&amp;Календарь!$L$5,$I$12:$I$511,"OK"),"")</f>
        <v/>
      </c>
      <c r="O165" s="19" t="n">
        <f aca="false">IF(AND(I165="OK",E165&lt;&gt;""),IF(COUNTIFS($E$12:E165,E165,$F$12:F165,F165,$I$12:I165,"OK")=1,1,0),0)</f>
        <v>0</v>
      </c>
    </row>
    <row r="166" customFormat="false" ht="22" hidden="false" customHeight="true" outlineLevel="0" collapsed="false">
      <c r="A166" s="6"/>
      <c r="B166" s="5"/>
      <c r="C166" s="6"/>
      <c r="D166" s="7"/>
      <c r="E166" s="6"/>
      <c r="F166" s="5"/>
      <c r="G166" s="6"/>
      <c r="H166" s="6"/>
      <c r="I166" s="19" t="str">
        <f aca="false">IF(COUNTA(A166:H166)=0,"",IF(OR(A166="",NOT(ISNUMBER(B166)),NOT(ISNUMBER(D166)),AND(C166&lt;&gt;"Приход",C166&lt;&gt;"Расход")),"Ошибка: поля или тип",IF(OR(B166&lt;36526,B166&gt;109574,B166&lt;&gt;INT(B166),D166&lt;0),"Ошибка: дата или сумма",IF(COUNTIFS($A$12:$A$511,A166)&lt;&gt;1,"Ошибка: повтор ID",IF(E166="",IF(OR(F166&lt;&gt;"",H166=""),"Ошибка: внеплановая статья/срок","OK"),IF(COUNTIFS(Планы!$A$12:$A$111,E166)&lt;&gt;1,"Ошибка: ID плана",IF(INDEX(Планы!$K$12:$K$111,MATCH(E166,Планы!$A$12:$A$111,0))&lt;&gt;"OK","Ошибка: исходный план",IF(OR(NOT(ISNUMBER(F166)),C166&lt;&gt;INDEX(Планы!$D$12:$D$111,MATCH(E166,Планы!$A$12:$A$111,0))),"Ошибка: срок/направление",IF(AND(F166&gt;=INDEX(Планы!$E$12:$E$111,MATCH(E166,Планы!$A$12:$A$111,0)),F166&lt;=INDEX(Планы!$L$12:$L$111,MATCH(E166,Планы!$A$12:$A$111,0)),IF(INDEX(Планы!$F$12:$F$111,MATCH(E166,Планы!$A$12:$A$111,0))="Разово",F166=INDEX(Планы!$E$12:$E$111,MATCH(E166,Планы!$A$12:$A$111,0)),IF(INDEX(Планы!$F$12:$F$111,MATCH(E166,Планы!$A$12:$A$111,0))="Еженедельно",MOD(F166-INDEX(Планы!$E$12:$E$111,MATCH(E166,Планы!$A$12:$A$111,0)),7)=0,F166=DATE(YEAR(F166),MONTH(F166),MIN(DAY(INDEX(Планы!$E$12:$E$111,MATCH(E166,Планы!$A$12:$A$111,0))),DAY(EOMONTH(F166,0))))))),"OK","Ошибка: нет повторения")))))))))</f>
        <v/>
      </c>
      <c r="J166" s="21" t="str">
        <f aca="false">IF(AND(I166="OK",E166&lt;&gt;""),INDEX(Планы!$G$12:$G$111,MATCH(E166,Планы!$A$12:$A$111,0)),"")</f>
        <v/>
      </c>
      <c r="K166" s="21" t="str">
        <f aca="false">IF(I166&lt;&gt;"OK","",IF(E166="",H166,INDEX(Планы!$C$12:$C$111,MATCH(E166,Планы!$A$12:$A$111,0))))</f>
        <v/>
      </c>
      <c r="L166" s="21" t="n">
        <f aca="false">IF(AND(I166="OK",E166&lt;&gt;"",O166=1),MIN(J166,N166),0)</f>
        <v>0</v>
      </c>
      <c r="M166" s="21" t="n">
        <f aca="false">IF(AND(I166="OK",E166&lt;&gt;"",O166=1),MAX(0,N166-J166),0)</f>
        <v>0</v>
      </c>
      <c r="N166" s="21" t="str">
        <f aca="false">IF(AND(I166="OK",E166&lt;&gt;""),SUMIFS($D$12:$D$511,$E$12:$E$511,E166,$F$12:$F$511,F166,$B$12:$B$511,"&lt;="&amp;Календарь!$L$5,$I$12:$I$511,"OK"),"")</f>
        <v/>
      </c>
      <c r="O166" s="19" t="n">
        <f aca="false">IF(AND(I166="OK",E166&lt;&gt;""),IF(COUNTIFS($E$12:E166,E166,$F$12:F166,F166,$I$12:I166,"OK")=1,1,0),0)</f>
        <v>0</v>
      </c>
    </row>
    <row r="167" customFormat="false" ht="22" hidden="false" customHeight="true" outlineLevel="0" collapsed="false">
      <c r="A167" s="6"/>
      <c r="B167" s="5"/>
      <c r="C167" s="6"/>
      <c r="D167" s="7"/>
      <c r="E167" s="6"/>
      <c r="F167" s="5"/>
      <c r="G167" s="6"/>
      <c r="H167" s="6"/>
      <c r="I167" s="19" t="str">
        <f aca="false">IF(COUNTA(A167:H167)=0,"",IF(OR(A167="",NOT(ISNUMBER(B167)),NOT(ISNUMBER(D167)),AND(C167&lt;&gt;"Приход",C167&lt;&gt;"Расход")),"Ошибка: поля или тип",IF(OR(B167&lt;36526,B167&gt;109574,B167&lt;&gt;INT(B167),D167&lt;0),"Ошибка: дата или сумма",IF(COUNTIFS($A$12:$A$511,A167)&lt;&gt;1,"Ошибка: повтор ID",IF(E167="",IF(OR(F167&lt;&gt;"",H167=""),"Ошибка: внеплановая статья/срок","OK"),IF(COUNTIFS(Планы!$A$12:$A$111,E167)&lt;&gt;1,"Ошибка: ID плана",IF(INDEX(Планы!$K$12:$K$111,MATCH(E167,Планы!$A$12:$A$111,0))&lt;&gt;"OK","Ошибка: исходный план",IF(OR(NOT(ISNUMBER(F167)),C167&lt;&gt;INDEX(Планы!$D$12:$D$111,MATCH(E167,Планы!$A$12:$A$111,0))),"Ошибка: срок/направление",IF(AND(F167&gt;=INDEX(Планы!$E$12:$E$111,MATCH(E167,Планы!$A$12:$A$111,0)),F167&lt;=INDEX(Планы!$L$12:$L$111,MATCH(E167,Планы!$A$12:$A$111,0)),IF(INDEX(Планы!$F$12:$F$111,MATCH(E167,Планы!$A$12:$A$111,0))="Разово",F167=INDEX(Планы!$E$12:$E$111,MATCH(E167,Планы!$A$12:$A$111,0)),IF(INDEX(Планы!$F$12:$F$111,MATCH(E167,Планы!$A$12:$A$111,0))="Еженедельно",MOD(F167-INDEX(Планы!$E$12:$E$111,MATCH(E167,Планы!$A$12:$A$111,0)),7)=0,F167=DATE(YEAR(F167),MONTH(F167),MIN(DAY(INDEX(Планы!$E$12:$E$111,MATCH(E167,Планы!$A$12:$A$111,0))),DAY(EOMONTH(F167,0))))))),"OK","Ошибка: нет повторения")))))))))</f>
        <v/>
      </c>
      <c r="J167" s="21" t="str">
        <f aca="false">IF(AND(I167="OK",E167&lt;&gt;""),INDEX(Планы!$G$12:$G$111,MATCH(E167,Планы!$A$12:$A$111,0)),"")</f>
        <v/>
      </c>
      <c r="K167" s="21" t="str">
        <f aca="false">IF(I167&lt;&gt;"OK","",IF(E167="",H167,INDEX(Планы!$C$12:$C$111,MATCH(E167,Планы!$A$12:$A$111,0))))</f>
        <v/>
      </c>
      <c r="L167" s="21" t="n">
        <f aca="false">IF(AND(I167="OK",E167&lt;&gt;"",O167=1),MIN(J167,N167),0)</f>
        <v>0</v>
      </c>
      <c r="M167" s="21" t="n">
        <f aca="false">IF(AND(I167="OK",E167&lt;&gt;"",O167=1),MAX(0,N167-J167),0)</f>
        <v>0</v>
      </c>
      <c r="N167" s="21" t="str">
        <f aca="false">IF(AND(I167="OK",E167&lt;&gt;""),SUMIFS($D$12:$D$511,$E$12:$E$511,E167,$F$12:$F$511,F167,$B$12:$B$511,"&lt;="&amp;Календарь!$L$5,$I$12:$I$511,"OK"),"")</f>
        <v/>
      </c>
      <c r="O167" s="19" t="n">
        <f aca="false">IF(AND(I167="OK",E167&lt;&gt;""),IF(COUNTIFS($E$12:E167,E167,$F$12:F167,F167,$I$12:I167,"OK")=1,1,0),0)</f>
        <v>0</v>
      </c>
    </row>
    <row r="168" customFormat="false" ht="22" hidden="false" customHeight="true" outlineLevel="0" collapsed="false">
      <c r="A168" s="6"/>
      <c r="B168" s="5"/>
      <c r="C168" s="6"/>
      <c r="D168" s="7"/>
      <c r="E168" s="6"/>
      <c r="F168" s="5"/>
      <c r="G168" s="6"/>
      <c r="H168" s="6"/>
      <c r="I168" s="19" t="str">
        <f aca="false">IF(COUNTA(A168:H168)=0,"",IF(OR(A168="",NOT(ISNUMBER(B168)),NOT(ISNUMBER(D168)),AND(C168&lt;&gt;"Приход",C168&lt;&gt;"Расход")),"Ошибка: поля или тип",IF(OR(B168&lt;36526,B168&gt;109574,B168&lt;&gt;INT(B168),D168&lt;0),"Ошибка: дата или сумма",IF(COUNTIFS($A$12:$A$511,A168)&lt;&gt;1,"Ошибка: повтор ID",IF(E168="",IF(OR(F168&lt;&gt;"",H168=""),"Ошибка: внеплановая статья/срок","OK"),IF(COUNTIFS(Планы!$A$12:$A$111,E168)&lt;&gt;1,"Ошибка: ID плана",IF(INDEX(Планы!$K$12:$K$111,MATCH(E168,Планы!$A$12:$A$111,0))&lt;&gt;"OK","Ошибка: исходный план",IF(OR(NOT(ISNUMBER(F168)),C168&lt;&gt;INDEX(Планы!$D$12:$D$111,MATCH(E168,Планы!$A$12:$A$111,0))),"Ошибка: срок/направление",IF(AND(F168&gt;=INDEX(Планы!$E$12:$E$111,MATCH(E168,Планы!$A$12:$A$111,0)),F168&lt;=INDEX(Планы!$L$12:$L$111,MATCH(E168,Планы!$A$12:$A$111,0)),IF(INDEX(Планы!$F$12:$F$111,MATCH(E168,Планы!$A$12:$A$111,0))="Разово",F168=INDEX(Планы!$E$12:$E$111,MATCH(E168,Планы!$A$12:$A$111,0)),IF(INDEX(Планы!$F$12:$F$111,MATCH(E168,Планы!$A$12:$A$111,0))="Еженедельно",MOD(F168-INDEX(Планы!$E$12:$E$111,MATCH(E168,Планы!$A$12:$A$111,0)),7)=0,F168=DATE(YEAR(F168),MONTH(F168),MIN(DAY(INDEX(Планы!$E$12:$E$111,MATCH(E168,Планы!$A$12:$A$111,0))),DAY(EOMONTH(F168,0))))))),"OK","Ошибка: нет повторения")))))))))</f>
        <v/>
      </c>
      <c r="J168" s="21" t="str">
        <f aca="false">IF(AND(I168="OK",E168&lt;&gt;""),INDEX(Планы!$G$12:$G$111,MATCH(E168,Планы!$A$12:$A$111,0)),"")</f>
        <v/>
      </c>
      <c r="K168" s="21" t="str">
        <f aca="false">IF(I168&lt;&gt;"OK","",IF(E168="",H168,INDEX(Планы!$C$12:$C$111,MATCH(E168,Планы!$A$12:$A$111,0))))</f>
        <v/>
      </c>
      <c r="L168" s="21" t="n">
        <f aca="false">IF(AND(I168="OK",E168&lt;&gt;"",O168=1),MIN(J168,N168),0)</f>
        <v>0</v>
      </c>
      <c r="M168" s="21" t="n">
        <f aca="false">IF(AND(I168="OK",E168&lt;&gt;"",O168=1),MAX(0,N168-J168),0)</f>
        <v>0</v>
      </c>
      <c r="N168" s="21" t="str">
        <f aca="false">IF(AND(I168="OK",E168&lt;&gt;""),SUMIFS($D$12:$D$511,$E$12:$E$511,E168,$F$12:$F$511,F168,$B$12:$B$511,"&lt;="&amp;Календарь!$L$5,$I$12:$I$511,"OK"),"")</f>
        <v/>
      </c>
      <c r="O168" s="19" t="n">
        <f aca="false">IF(AND(I168="OK",E168&lt;&gt;""),IF(COUNTIFS($E$12:E168,E168,$F$12:F168,F168,$I$12:I168,"OK")=1,1,0),0)</f>
        <v>0</v>
      </c>
    </row>
    <row r="169" customFormat="false" ht="22" hidden="false" customHeight="true" outlineLevel="0" collapsed="false">
      <c r="A169" s="6"/>
      <c r="B169" s="5"/>
      <c r="C169" s="6"/>
      <c r="D169" s="7"/>
      <c r="E169" s="6"/>
      <c r="F169" s="5"/>
      <c r="G169" s="6"/>
      <c r="H169" s="6"/>
      <c r="I169" s="19" t="str">
        <f aca="false">IF(COUNTA(A169:H169)=0,"",IF(OR(A169="",NOT(ISNUMBER(B169)),NOT(ISNUMBER(D169)),AND(C169&lt;&gt;"Приход",C169&lt;&gt;"Расход")),"Ошибка: поля или тип",IF(OR(B169&lt;36526,B169&gt;109574,B169&lt;&gt;INT(B169),D169&lt;0),"Ошибка: дата или сумма",IF(COUNTIFS($A$12:$A$511,A169)&lt;&gt;1,"Ошибка: повтор ID",IF(E169="",IF(OR(F169&lt;&gt;"",H169=""),"Ошибка: внеплановая статья/срок","OK"),IF(COUNTIFS(Планы!$A$12:$A$111,E169)&lt;&gt;1,"Ошибка: ID плана",IF(INDEX(Планы!$K$12:$K$111,MATCH(E169,Планы!$A$12:$A$111,0))&lt;&gt;"OK","Ошибка: исходный план",IF(OR(NOT(ISNUMBER(F169)),C169&lt;&gt;INDEX(Планы!$D$12:$D$111,MATCH(E169,Планы!$A$12:$A$111,0))),"Ошибка: срок/направление",IF(AND(F169&gt;=INDEX(Планы!$E$12:$E$111,MATCH(E169,Планы!$A$12:$A$111,0)),F169&lt;=INDEX(Планы!$L$12:$L$111,MATCH(E169,Планы!$A$12:$A$111,0)),IF(INDEX(Планы!$F$12:$F$111,MATCH(E169,Планы!$A$12:$A$111,0))="Разово",F169=INDEX(Планы!$E$12:$E$111,MATCH(E169,Планы!$A$12:$A$111,0)),IF(INDEX(Планы!$F$12:$F$111,MATCH(E169,Планы!$A$12:$A$111,0))="Еженедельно",MOD(F169-INDEX(Планы!$E$12:$E$111,MATCH(E169,Планы!$A$12:$A$111,0)),7)=0,F169=DATE(YEAR(F169),MONTH(F169),MIN(DAY(INDEX(Планы!$E$12:$E$111,MATCH(E169,Планы!$A$12:$A$111,0))),DAY(EOMONTH(F169,0))))))),"OK","Ошибка: нет повторения")))))))))</f>
        <v/>
      </c>
      <c r="J169" s="21" t="str">
        <f aca="false">IF(AND(I169="OK",E169&lt;&gt;""),INDEX(Планы!$G$12:$G$111,MATCH(E169,Планы!$A$12:$A$111,0)),"")</f>
        <v/>
      </c>
      <c r="K169" s="21" t="str">
        <f aca="false">IF(I169&lt;&gt;"OK","",IF(E169="",H169,INDEX(Планы!$C$12:$C$111,MATCH(E169,Планы!$A$12:$A$111,0))))</f>
        <v/>
      </c>
      <c r="L169" s="21" t="n">
        <f aca="false">IF(AND(I169="OK",E169&lt;&gt;"",O169=1),MIN(J169,N169),0)</f>
        <v>0</v>
      </c>
      <c r="M169" s="21" t="n">
        <f aca="false">IF(AND(I169="OK",E169&lt;&gt;"",O169=1),MAX(0,N169-J169),0)</f>
        <v>0</v>
      </c>
      <c r="N169" s="21" t="str">
        <f aca="false">IF(AND(I169="OK",E169&lt;&gt;""),SUMIFS($D$12:$D$511,$E$12:$E$511,E169,$F$12:$F$511,F169,$B$12:$B$511,"&lt;="&amp;Календарь!$L$5,$I$12:$I$511,"OK"),"")</f>
        <v/>
      </c>
      <c r="O169" s="19" t="n">
        <f aca="false">IF(AND(I169="OK",E169&lt;&gt;""),IF(COUNTIFS($E$12:E169,E169,$F$12:F169,F169,$I$12:I169,"OK")=1,1,0),0)</f>
        <v>0</v>
      </c>
    </row>
    <row r="170" customFormat="false" ht="22" hidden="false" customHeight="true" outlineLevel="0" collapsed="false">
      <c r="A170" s="6"/>
      <c r="B170" s="5"/>
      <c r="C170" s="6"/>
      <c r="D170" s="7"/>
      <c r="E170" s="6"/>
      <c r="F170" s="5"/>
      <c r="G170" s="6"/>
      <c r="H170" s="6"/>
      <c r="I170" s="19" t="str">
        <f aca="false">IF(COUNTA(A170:H170)=0,"",IF(OR(A170="",NOT(ISNUMBER(B170)),NOT(ISNUMBER(D170)),AND(C170&lt;&gt;"Приход",C170&lt;&gt;"Расход")),"Ошибка: поля или тип",IF(OR(B170&lt;36526,B170&gt;109574,B170&lt;&gt;INT(B170),D170&lt;0),"Ошибка: дата или сумма",IF(COUNTIFS($A$12:$A$511,A170)&lt;&gt;1,"Ошибка: повтор ID",IF(E170="",IF(OR(F170&lt;&gt;"",H170=""),"Ошибка: внеплановая статья/срок","OK"),IF(COUNTIFS(Планы!$A$12:$A$111,E170)&lt;&gt;1,"Ошибка: ID плана",IF(INDEX(Планы!$K$12:$K$111,MATCH(E170,Планы!$A$12:$A$111,0))&lt;&gt;"OK","Ошибка: исходный план",IF(OR(NOT(ISNUMBER(F170)),C170&lt;&gt;INDEX(Планы!$D$12:$D$111,MATCH(E170,Планы!$A$12:$A$111,0))),"Ошибка: срок/направление",IF(AND(F170&gt;=INDEX(Планы!$E$12:$E$111,MATCH(E170,Планы!$A$12:$A$111,0)),F170&lt;=INDEX(Планы!$L$12:$L$111,MATCH(E170,Планы!$A$12:$A$111,0)),IF(INDEX(Планы!$F$12:$F$111,MATCH(E170,Планы!$A$12:$A$111,0))="Разово",F170=INDEX(Планы!$E$12:$E$111,MATCH(E170,Планы!$A$12:$A$111,0)),IF(INDEX(Планы!$F$12:$F$111,MATCH(E170,Планы!$A$12:$A$111,0))="Еженедельно",MOD(F170-INDEX(Планы!$E$12:$E$111,MATCH(E170,Планы!$A$12:$A$111,0)),7)=0,F170=DATE(YEAR(F170),MONTH(F170),MIN(DAY(INDEX(Планы!$E$12:$E$111,MATCH(E170,Планы!$A$12:$A$111,0))),DAY(EOMONTH(F170,0))))))),"OK","Ошибка: нет повторения")))))))))</f>
        <v/>
      </c>
      <c r="J170" s="21" t="str">
        <f aca="false">IF(AND(I170="OK",E170&lt;&gt;""),INDEX(Планы!$G$12:$G$111,MATCH(E170,Планы!$A$12:$A$111,0)),"")</f>
        <v/>
      </c>
      <c r="K170" s="21" t="str">
        <f aca="false">IF(I170&lt;&gt;"OK","",IF(E170="",H170,INDEX(Планы!$C$12:$C$111,MATCH(E170,Планы!$A$12:$A$111,0))))</f>
        <v/>
      </c>
      <c r="L170" s="21" t="n">
        <f aca="false">IF(AND(I170="OK",E170&lt;&gt;"",O170=1),MIN(J170,N170),0)</f>
        <v>0</v>
      </c>
      <c r="M170" s="21" t="n">
        <f aca="false">IF(AND(I170="OK",E170&lt;&gt;"",O170=1),MAX(0,N170-J170),0)</f>
        <v>0</v>
      </c>
      <c r="N170" s="21" t="str">
        <f aca="false">IF(AND(I170="OK",E170&lt;&gt;""),SUMIFS($D$12:$D$511,$E$12:$E$511,E170,$F$12:$F$511,F170,$B$12:$B$511,"&lt;="&amp;Календарь!$L$5,$I$12:$I$511,"OK"),"")</f>
        <v/>
      </c>
      <c r="O170" s="19" t="n">
        <f aca="false">IF(AND(I170="OK",E170&lt;&gt;""),IF(COUNTIFS($E$12:E170,E170,$F$12:F170,F170,$I$12:I170,"OK")=1,1,0),0)</f>
        <v>0</v>
      </c>
    </row>
    <row r="171" customFormat="false" ht="22" hidden="false" customHeight="true" outlineLevel="0" collapsed="false">
      <c r="A171" s="6"/>
      <c r="B171" s="5"/>
      <c r="C171" s="6"/>
      <c r="D171" s="7"/>
      <c r="E171" s="6"/>
      <c r="F171" s="5"/>
      <c r="G171" s="6"/>
      <c r="H171" s="6"/>
      <c r="I171" s="19" t="str">
        <f aca="false">IF(COUNTA(A171:H171)=0,"",IF(OR(A171="",NOT(ISNUMBER(B171)),NOT(ISNUMBER(D171)),AND(C171&lt;&gt;"Приход",C171&lt;&gt;"Расход")),"Ошибка: поля или тип",IF(OR(B171&lt;36526,B171&gt;109574,B171&lt;&gt;INT(B171),D171&lt;0),"Ошибка: дата или сумма",IF(COUNTIFS($A$12:$A$511,A171)&lt;&gt;1,"Ошибка: повтор ID",IF(E171="",IF(OR(F171&lt;&gt;"",H171=""),"Ошибка: внеплановая статья/срок","OK"),IF(COUNTIFS(Планы!$A$12:$A$111,E171)&lt;&gt;1,"Ошибка: ID плана",IF(INDEX(Планы!$K$12:$K$111,MATCH(E171,Планы!$A$12:$A$111,0))&lt;&gt;"OK","Ошибка: исходный план",IF(OR(NOT(ISNUMBER(F171)),C171&lt;&gt;INDEX(Планы!$D$12:$D$111,MATCH(E171,Планы!$A$12:$A$111,0))),"Ошибка: срок/направление",IF(AND(F171&gt;=INDEX(Планы!$E$12:$E$111,MATCH(E171,Планы!$A$12:$A$111,0)),F171&lt;=INDEX(Планы!$L$12:$L$111,MATCH(E171,Планы!$A$12:$A$111,0)),IF(INDEX(Планы!$F$12:$F$111,MATCH(E171,Планы!$A$12:$A$111,0))="Разово",F171=INDEX(Планы!$E$12:$E$111,MATCH(E171,Планы!$A$12:$A$111,0)),IF(INDEX(Планы!$F$12:$F$111,MATCH(E171,Планы!$A$12:$A$111,0))="Еженедельно",MOD(F171-INDEX(Планы!$E$12:$E$111,MATCH(E171,Планы!$A$12:$A$111,0)),7)=0,F171=DATE(YEAR(F171),MONTH(F171),MIN(DAY(INDEX(Планы!$E$12:$E$111,MATCH(E171,Планы!$A$12:$A$111,0))),DAY(EOMONTH(F171,0))))))),"OK","Ошибка: нет повторения")))))))))</f>
        <v/>
      </c>
      <c r="J171" s="21" t="str">
        <f aca="false">IF(AND(I171="OK",E171&lt;&gt;""),INDEX(Планы!$G$12:$G$111,MATCH(E171,Планы!$A$12:$A$111,0)),"")</f>
        <v/>
      </c>
      <c r="K171" s="21" t="str">
        <f aca="false">IF(I171&lt;&gt;"OK","",IF(E171="",H171,INDEX(Планы!$C$12:$C$111,MATCH(E171,Планы!$A$12:$A$111,0))))</f>
        <v/>
      </c>
      <c r="L171" s="21" t="n">
        <f aca="false">IF(AND(I171="OK",E171&lt;&gt;"",O171=1),MIN(J171,N171),0)</f>
        <v>0</v>
      </c>
      <c r="M171" s="21" t="n">
        <f aca="false">IF(AND(I171="OK",E171&lt;&gt;"",O171=1),MAX(0,N171-J171),0)</f>
        <v>0</v>
      </c>
      <c r="N171" s="21" t="str">
        <f aca="false">IF(AND(I171="OK",E171&lt;&gt;""),SUMIFS($D$12:$D$511,$E$12:$E$511,E171,$F$12:$F$511,F171,$B$12:$B$511,"&lt;="&amp;Календарь!$L$5,$I$12:$I$511,"OK"),"")</f>
        <v/>
      </c>
      <c r="O171" s="19" t="n">
        <f aca="false">IF(AND(I171="OK",E171&lt;&gt;""),IF(COUNTIFS($E$12:E171,E171,$F$12:F171,F171,$I$12:I171,"OK")=1,1,0),0)</f>
        <v>0</v>
      </c>
    </row>
    <row r="172" customFormat="false" ht="22" hidden="false" customHeight="true" outlineLevel="0" collapsed="false">
      <c r="A172" s="6"/>
      <c r="B172" s="5"/>
      <c r="C172" s="6"/>
      <c r="D172" s="7"/>
      <c r="E172" s="6"/>
      <c r="F172" s="5"/>
      <c r="G172" s="6"/>
      <c r="H172" s="6"/>
      <c r="I172" s="19" t="str">
        <f aca="false">IF(COUNTA(A172:H172)=0,"",IF(OR(A172="",NOT(ISNUMBER(B172)),NOT(ISNUMBER(D172)),AND(C172&lt;&gt;"Приход",C172&lt;&gt;"Расход")),"Ошибка: поля или тип",IF(OR(B172&lt;36526,B172&gt;109574,B172&lt;&gt;INT(B172),D172&lt;0),"Ошибка: дата или сумма",IF(COUNTIFS($A$12:$A$511,A172)&lt;&gt;1,"Ошибка: повтор ID",IF(E172="",IF(OR(F172&lt;&gt;"",H172=""),"Ошибка: внеплановая статья/срок","OK"),IF(COUNTIFS(Планы!$A$12:$A$111,E172)&lt;&gt;1,"Ошибка: ID плана",IF(INDEX(Планы!$K$12:$K$111,MATCH(E172,Планы!$A$12:$A$111,0))&lt;&gt;"OK","Ошибка: исходный план",IF(OR(NOT(ISNUMBER(F172)),C172&lt;&gt;INDEX(Планы!$D$12:$D$111,MATCH(E172,Планы!$A$12:$A$111,0))),"Ошибка: срок/направление",IF(AND(F172&gt;=INDEX(Планы!$E$12:$E$111,MATCH(E172,Планы!$A$12:$A$111,0)),F172&lt;=INDEX(Планы!$L$12:$L$111,MATCH(E172,Планы!$A$12:$A$111,0)),IF(INDEX(Планы!$F$12:$F$111,MATCH(E172,Планы!$A$12:$A$111,0))="Разово",F172=INDEX(Планы!$E$12:$E$111,MATCH(E172,Планы!$A$12:$A$111,0)),IF(INDEX(Планы!$F$12:$F$111,MATCH(E172,Планы!$A$12:$A$111,0))="Еженедельно",MOD(F172-INDEX(Планы!$E$12:$E$111,MATCH(E172,Планы!$A$12:$A$111,0)),7)=0,F172=DATE(YEAR(F172),MONTH(F172),MIN(DAY(INDEX(Планы!$E$12:$E$111,MATCH(E172,Планы!$A$12:$A$111,0))),DAY(EOMONTH(F172,0))))))),"OK","Ошибка: нет повторения")))))))))</f>
        <v/>
      </c>
      <c r="J172" s="21" t="str">
        <f aca="false">IF(AND(I172="OK",E172&lt;&gt;""),INDEX(Планы!$G$12:$G$111,MATCH(E172,Планы!$A$12:$A$111,0)),"")</f>
        <v/>
      </c>
      <c r="K172" s="21" t="str">
        <f aca="false">IF(I172&lt;&gt;"OK","",IF(E172="",H172,INDEX(Планы!$C$12:$C$111,MATCH(E172,Планы!$A$12:$A$111,0))))</f>
        <v/>
      </c>
      <c r="L172" s="21" t="n">
        <f aca="false">IF(AND(I172="OK",E172&lt;&gt;"",O172=1),MIN(J172,N172),0)</f>
        <v>0</v>
      </c>
      <c r="M172" s="21" t="n">
        <f aca="false">IF(AND(I172="OK",E172&lt;&gt;"",O172=1),MAX(0,N172-J172),0)</f>
        <v>0</v>
      </c>
      <c r="N172" s="21" t="str">
        <f aca="false">IF(AND(I172="OK",E172&lt;&gt;""),SUMIFS($D$12:$D$511,$E$12:$E$511,E172,$F$12:$F$511,F172,$B$12:$B$511,"&lt;="&amp;Календарь!$L$5,$I$12:$I$511,"OK"),"")</f>
        <v/>
      </c>
      <c r="O172" s="19" t="n">
        <f aca="false">IF(AND(I172="OK",E172&lt;&gt;""),IF(COUNTIFS($E$12:E172,E172,$F$12:F172,F172,$I$12:I172,"OK")=1,1,0),0)</f>
        <v>0</v>
      </c>
    </row>
    <row r="173" customFormat="false" ht="22" hidden="false" customHeight="true" outlineLevel="0" collapsed="false">
      <c r="A173" s="6"/>
      <c r="B173" s="5"/>
      <c r="C173" s="6"/>
      <c r="D173" s="7"/>
      <c r="E173" s="6"/>
      <c r="F173" s="5"/>
      <c r="G173" s="6"/>
      <c r="H173" s="6"/>
      <c r="I173" s="19" t="str">
        <f aca="false">IF(COUNTA(A173:H173)=0,"",IF(OR(A173="",NOT(ISNUMBER(B173)),NOT(ISNUMBER(D173)),AND(C173&lt;&gt;"Приход",C173&lt;&gt;"Расход")),"Ошибка: поля или тип",IF(OR(B173&lt;36526,B173&gt;109574,B173&lt;&gt;INT(B173),D173&lt;0),"Ошибка: дата или сумма",IF(COUNTIFS($A$12:$A$511,A173)&lt;&gt;1,"Ошибка: повтор ID",IF(E173="",IF(OR(F173&lt;&gt;"",H173=""),"Ошибка: внеплановая статья/срок","OK"),IF(COUNTIFS(Планы!$A$12:$A$111,E173)&lt;&gt;1,"Ошибка: ID плана",IF(INDEX(Планы!$K$12:$K$111,MATCH(E173,Планы!$A$12:$A$111,0))&lt;&gt;"OK","Ошибка: исходный план",IF(OR(NOT(ISNUMBER(F173)),C173&lt;&gt;INDEX(Планы!$D$12:$D$111,MATCH(E173,Планы!$A$12:$A$111,0))),"Ошибка: срок/направление",IF(AND(F173&gt;=INDEX(Планы!$E$12:$E$111,MATCH(E173,Планы!$A$12:$A$111,0)),F173&lt;=INDEX(Планы!$L$12:$L$111,MATCH(E173,Планы!$A$12:$A$111,0)),IF(INDEX(Планы!$F$12:$F$111,MATCH(E173,Планы!$A$12:$A$111,0))="Разово",F173=INDEX(Планы!$E$12:$E$111,MATCH(E173,Планы!$A$12:$A$111,0)),IF(INDEX(Планы!$F$12:$F$111,MATCH(E173,Планы!$A$12:$A$111,0))="Еженедельно",MOD(F173-INDEX(Планы!$E$12:$E$111,MATCH(E173,Планы!$A$12:$A$111,0)),7)=0,F173=DATE(YEAR(F173),MONTH(F173),MIN(DAY(INDEX(Планы!$E$12:$E$111,MATCH(E173,Планы!$A$12:$A$111,0))),DAY(EOMONTH(F173,0))))))),"OK","Ошибка: нет повторения")))))))))</f>
        <v/>
      </c>
      <c r="J173" s="21" t="str">
        <f aca="false">IF(AND(I173="OK",E173&lt;&gt;""),INDEX(Планы!$G$12:$G$111,MATCH(E173,Планы!$A$12:$A$111,0)),"")</f>
        <v/>
      </c>
      <c r="K173" s="21" t="str">
        <f aca="false">IF(I173&lt;&gt;"OK","",IF(E173="",H173,INDEX(Планы!$C$12:$C$111,MATCH(E173,Планы!$A$12:$A$111,0))))</f>
        <v/>
      </c>
      <c r="L173" s="21" t="n">
        <f aca="false">IF(AND(I173="OK",E173&lt;&gt;"",O173=1),MIN(J173,N173),0)</f>
        <v>0</v>
      </c>
      <c r="M173" s="21" t="n">
        <f aca="false">IF(AND(I173="OK",E173&lt;&gt;"",O173=1),MAX(0,N173-J173),0)</f>
        <v>0</v>
      </c>
      <c r="N173" s="21" t="str">
        <f aca="false">IF(AND(I173="OK",E173&lt;&gt;""),SUMIFS($D$12:$D$511,$E$12:$E$511,E173,$F$12:$F$511,F173,$B$12:$B$511,"&lt;="&amp;Календарь!$L$5,$I$12:$I$511,"OK"),"")</f>
        <v/>
      </c>
      <c r="O173" s="19" t="n">
        <f aca="false">IF(AND(I173="OK",E173&lt;&gt;""),IF(COUNTIFS($E$12:E173,E173,$F$12:F173,F173,$I$12:I173,"OK")=1,1,0),0)</f>
        <v>0</v>
      </c>
    </row>
    <row r="174" customFormat="false" ht="22" hidden="false" customHeight="true" outlineLevel="0" collapsed="false">
      <c r="A174" s="6"/>
      <c r="B174" s="5"/>
      <c r="C174" s="6"/>
      <c r="D174" s="7"/>
      <c r="E174" s="6"/>
      <c r="F174" s="5"/>
      <c r="G174" s="6"/>
      <c r="H174" s="6"/>
      <c r="I174" s="19" t="str">
        <f aca="false">IF(COUNTA(A174:H174)=0,"",IF(OR(A174="",NOT(ISNUMBER(B174)),NOT(ISNUMBER(D174)),AND(C174&lt;&gt;"Приход",C174&lt;&gt;"Расход")),"Ошибка: поля или тип",IF(OR(B174&lt;36526,B174&gt;109574,B174&lt;&gt;INT(B174),D174&lt;0),"Ошибка: дата или сумма",IF(COUNTIFS($A$12:$A$511,A174)&lt;&gt;1,"Ошибка: повтор ID",IF(E174="",IF(OR(F174&lt;&gt;"",H174=""),"Ошибка: внеплановая статья/срок","OK"),IF(COUNTIFS(Планы!$A$12:$A$111,E174)&lt;&gt;1,"Ошибка: ID плана",IF(INDEX(Планы!$K$12:$K$111,MATCH(E174,Планы!$A$12:$A$111,0))&lt;&gt;"OK","Ошибка: исходный план",IF(OR(NOT(ISNUMBER(F174)),C174&lt;&gt;INDEX(Планы!$D$12:$D$111,MATCH(E174,Планы!$A$12:$A$111,0))),"Ошибка: срок/направление",IF(AND(F174&gt;=INDEX(Планы!$E$12:$E$111,MATCH(E174,Планы!$A$12:$A$111,0)),F174&lt;=INDEX(Планы!$L$12:$L$111,MATCH(E174,Планы!$A$12:$A$111,0)),IF(INDEX(Планы!$F$12:$F$111,MATCH(E174,Планы!$A$12:$A$111,0))="Разово",F174=INDEX(Планы!$E$12:$E$111,MATCH(E174,Планы!$A$12:$A$111,0)),IF(INDEX(Планы!$F$12:$F$111,MATCH(E174,Планы!$A$12:$A$111,0))="Еженедельно",MOD(F174-INDEX(Планы!$E$12:$E$111,MATCH(E174,Планы!$A$12:$A$111,0)),7)=0,F174=DATE(YEAR(F174),MONTH(F174),MIN(DAY(INDEX(Планы!$E$12:$E$111,MATCH(E174,Планы!$A$12:$A$111,0))),DAY(EOMONTH(F174,0))))))),"OK","Ошибка: нет повторения")))))))))</f>
        <v/>
      </c>
      <c r="J174" s="21" t="str">
        <f aca="false">IF(AND(I174="OK",E174&lt;&gt;""),INDEX(Планы!$G$12:$G$111,MATCH(E174,Планы!$A$12:$A$111,0)),"")</f>
        <v/>
      </c>
      <c r="K174" s="21" t="str">
        <f aca="false">IF(I174&lt;&gt;"OK","",IF(E174="",H174,INDEX(Планы!$C$12:$C$111,MATCH(E174,Планы!$A$12:$A$111,0))))</f>
        <v/>
      </c>
      <c r="L174" s="21" t="n">
        <f aca="false">IF(AND(I174="OK",E174&lt;&gt;"",O174=1),MIN(J174,N174),0)</f>
        <v>0</v>
      </c>
      <c r="M174" s="21" t="n">
        <f aca="false">IF(AND(I174="OK",E174&lt;&gt;"",O174=1),MAX(0,N174-J174),0)</f>
        <v>0</v>
      </c>
      <c r="N174" s="21" t="str">
        <f aca="false">IF(AND(I174="OK",E174&lt;&gt;""),SUMIFS($D$12:$D$511,$E$12:$E$511,E174,$F$12:$F$511,F174,$B$12:$B$511,"&lt;="&amp;Календарь!$L$5,$I$12:$I$511,"OK"),"")</f>
        <v/>
      </c>
      <c r="O174" s="19" t="n">
        <f aca="false">IF(AND(I174="OK",E174&lt;&gt;""),IF(COUNTIFS($E$12:E174,E174,$F$12:F174,F174,$I$12:I174,"OK")=1,1,0),0)</f>
        <v>0</v>
      </c>
    </row>
    <row r="175" customFormat="false" ht="22" hidden="false" customHeight="true" outlineLevel="0" collapsed="false">
      <c r="A175" s="6"/>
      <c r="B175" s="5"/>
      <c r="C175" s="6"/>
      <c r="D175" s="7"/>
      <c r="E175" s="6"/>
      <c r="F175" s="5"/>
      <c r="G175" s="6"/>
      <c r="H175" s="6"/>
      <c r="I175" s="19" t="str">
        <f aca="false">IF(COUNTA(A175:H175)=0,"",IF(OR(A175="",NOT(ISNUMBER(B175)),NOT(ISNUMBER(D175)),AND(C175&lt;&gt;"Приход",C175&lt;&gt;"Расход")),"Ошибка: поля или тип",IF(OR(B175&lt;36526,B175&gt;109574,B175&lt;&gt;INT(B175),D175&lt;0),"Ошибка: дата или сумма",IF(COUNTIFS($A$12:$A$511,A175)&lt;&gt;1,"Ошибка: повтор ID",IF(E175="",IF(OR(F175&lt;&gt;"",H175=""),"Ошибка: внеплановая статья/срок","OK"),IF(COUNTIFS(Планы!$A$12:$A$111,E175)&lt;&gt;1,"Ошибка: ID плана",IF(INDEX(Планы!$K$12:$K$111,MATCH(E175,Планы!$A$12:$A$111,0))&lt;&gt;"OK","Ошибка: исходный план",IF(OR(NOT(ISNUMBER(F175)),C175&lt;&gt;INDEX(Планы!$D$12:$D$111,MATCH(E175,Планы!$A$12:$A$111,0))),"Ошибка: срок/направление",IF(AND(F175&gt;=INDEX(Планы!$E$12:$E$111,MATCH(E175,Планы!$A$12:$A$111,0)),F175&lt;=INDEX(Планы!$L$12:$L$111,MATCH(E175,Планы!$A$12:$A$111,0)),IF(INDEX(Планы!$F$12:$F$111,MATCH(E175,Планы!$A$12:$A$111,0))="Разово",F175=INDEX(Планы!$E$12:$E$111,MATCH(E175,Планы!$A$12:$A$111,0)),IF(INDEX(Планы!$F$12:$F$111,MATCH(E175,Планы!$A$12:$A$111,0))="Еженедельно",MOD(F175-INDEX(Планы!$E$12:$E$111,MATCH(E175,Планы!$A$12:$A$111,0)),7)=0,F175=DATE(YEAR(F175),MONTH(F175),MIN(DAY(INDEX(Планы!$E$12:$E$111,MATCH(E175,Планы!$A$12:$A$111,0))),DAY(EOMONTH(F175,0))))))),"OK","Ошибка: нет повторения")))))))))</f>
        <v/>
      </c>
      <c r="J175" s="21" t="str">
        <f aca="false">IF(AND(I175="OK",E175&lt;&gt;""),INDEX(Планы!$G$12:$G$111,MATCH(E175,Планы!$A$12:$A$111,0)),"")</f>
        <v/>
      </c>
      <c r="K175" s="21" t="str">
        <f aca="false">IF(I175&lt;&gt;"OK","",IF(E175="",H175,INDEX(Планы!$C$12:$C$111,MATCH(E175,Планы!$A$12:$A$111,0))))</f>
        <v/>
      </c>
      <c r="L175" s="21" t="n">
        <f aca="false">IF(AND(I175="OK",E175&lt;&gt;"",O175=1),MIN(J175,N175),0)</f>
        <v>0</v>
      </c>
      <c r="M175" s="21" t="n">
        <f aca="false">IF(AND(I175="OK",E175&lt;&gt;"",O175=1),MAX(0,N175-J175),0)</f>
        <v>0</v>
      </c>
      <c r="N175" s="21" t="str">
        <f aca="false">IF(AND(I175="OK",E175&lt;&gt;""),SUMIFS($D$12:$D$511,$E$12:$E$511,E175,$F$12:$F$511,F175,$B$12:$B$511,"&lt;="&amp;Календарь!$L$5,$I$12:$I$511,"OK"),"")</f>
        <v/>
      </c>
      <c r="O175" s="19" t="n">
        <f aca="false">IF(AND(I175="OK",E175&lt;&gt;""),IF(COUNTIFS($E$12:E175,E175,$F$12:F175,F175,$I$12:I175,"OK")=1,1,0),0)</f>
        <v>0</v>
      </c>
    </row>
    <row r="176" customFormat="false" ht="22" hidden="false" customHeight="true" outlineLevel="0" collapsed="false">
      <c r="A176" s="6"/>
      <c r="B176" s="5"/>
      <c r="C176" s="6"/>
      <c r="D176" s="7"/>
      <c r="E176" s="6"/>
      <c r="F176" s="5"/>
      <c r="G176" s="6"/>
      <c r="H176" s="6"/>
      <c r="I176" s="19" t="str">
        <f aca="false">IF(COUNTA(A176:H176)=0,"",IF(OR(A176="",NOT(ISNUMBER(B176)),NOT(ISNUMBER(D176)),AND(C176&lt;&gt;"Приход",C176&lt;&gt;"Расход")),"Ошибка: поля или тип",IF(OR(B176&lt;36526,B176&gt;109574,B176&lt;&gt;INT(B176),D176&lt;0),"Ошибка: дата или сумма",IF(COUNTIFS($A$12:$A$511,A176)&lt;&gt;1,"Ошибка: повтор ID",IF(E176="",IF(OR(F176&lt;&gt;"",H176=""),"Ошибка: внеплановая статья/срок","OK"),IF(COUNTIFS(Планы!$A$12:$A$111,E176)&lt;&gt;1,"Ошибка: ID плана",IF(INDEX(Планы!$K$12:$K$111,MATCH(E176,Планы!$A$12:$A$111,0))&lt;&gt;"OK","Ошибка: исходный план",IF(OR(NOT(ISNUMBER(F176)),C176&lt;&gt;INDEX(Планы!$D$12:$D$111,MATCH(E176,Планы!$A$12:$A$111,0))),"Ошибка: срок/направление",IF(AND(F176&gt;=INDEX(Планы!$E$12:$E$111,MATCH(E176,Планы!$A$12:$A$111,0)),F176&lt;=INDEX(Планы!$L$12:$L$111,MATCH(E176,Планы!$A$12:$A$111,0)),IF(INDEX(Планы!$F$12:$F$111,MATCH(E176,Планы!$A$12:$A$111,0))="Разово",F176=INDEX(Планы!$E$12:$E$111,MATCH(E176,Планы!$A$12:$A$111,0)),IF(INDEX(Планы!$F$12:$F$111,MATCH(E176,Планы!$A$12:$A$111,0))="Еженедельно",MOD(F176-INDEX(Планы!$E$12:$E$111,MATCH(E176,Планы!$A$12:$A$111,0)),7)=0,F176=DATE(YEAR(F176),MONTH(F176),MIN(DAY(INDEX(Планы!$E$12:$E$111,MATCH(E176,Планы!$A$12:$A$111,0))),DAY(EOMONTH(F176,0))))))),"OK","Ошибка: нет повторения")))))))))</f>
        <v/>
      </c>
      <c r="J176" s="21" t="str">
        <f aca="false">IF(AND(I176="OK",E176&lt;&gt;""),INDEX(Планы!$G$12:$G$111,MATCH(E176,Планы!$A$12:$A$111,0)),"")</f>
        <v/>
      </c>
      <c r="K176" s="21" t="str">
        <f aca="false">IF(I176&lt;&gt;"OK","",IF(E176="",H176,INDEX(Планы!$C$12:$C$111,MATCH(E176,Планы!$A$12:$A$111,0))))</f>
        <v/>
      </c>
      <c r="L176" s="21" t="n">
        <f aca="false">IF(AND(I176="OK",E176&lt;&gt;"",O176=1),MIN(J176,N176),0)</f>
        <v>0</v>
      </c>
      <c r="M176" s="21" t="n">
        <f aca="false">IF(AND(I176="OK",E176&lt;&gt;"",O176=1),MAX(0,N176-J176),0)</f>
        <v>0</v>
      </c>
      <c r="N176" s="21" t="str">
        <f aca="false">IF(AND(I176="OK",E176&lt;&gt;""),SUMIFS($D$12:$D$511,$E$12:$E$511,E176,$F$12:$F$511,F176,$B$12:$B$511,"&lt;="&amp;Календарь!$L$5,$I$12:$I$511,"OK"),"")</f>
        <v/>
      </c>
      <c r="O176" s="19" t="n">
        <f aca="false">IF(AND(I176="OK",E176&lt;&gt;""),IF(COUNTIFS($E$12:E176,E176,$F$12:F176,F176,$I$12:I176,"OK")=1,1,0),0)</f>
        <v>0</v>
      </c>
    </row>
    <row r="177" customFormat="false" ht="22" hidden="false" customHeight="true" outlineLevel="0" collapsed="false">
      <c r="A177" s="6"/>
      <c r="B177" s="5"/>
      <c r="C177" s="6"/>
      <c r="D177" s="7"/>
      <c r="E177" s="6"/>
      <c r="F177" s="5"/>
      <c r="G177" s="6"/>
      <c r="H177" s="6"/>
      <c r="I177" s="19" t="str">
        <f aca="false">IF(COUNTA(A177:H177)=0,"",IF(OR(A177="",NOT(ISNUMBER(B177)),NOT(ISNUMBER(D177)),AND(C177&lt;&gt;"Приход",C177&lt;&gt;"Расход")),"Ошибка: поля или тип",IF(OR(B177&lt;36526,B177&gt;109574,B177&lt;&gt;INT(B177),D177&lt;0),"Ошибка: дата или сумма",IF(COUNTIFS($A$12:$A$511,A177)&lt;&gt;1,"Ошибка: повтор ID",IF(E177="",IF(OR(F177&lt;&gt;"",H177=""),"Ошибка: внеплановая статья/срок","OK"),IF(COUNTIFS(Планы!$A$12:$A$111,E177)&lt;&gt;1,"Ошибка: ID плана",IF(INDEX(Планы!$K$12:$K$111,MATCH(E177,Планы!$A$12:$A$111,0))&lt;&gt;"OK","Ошибка: исходный план",IF(OR(NOT(ISNUMBER(F177)),C177&lt;&gt;INDEX(Планы!$D$12:$D$111,MATCH(E177,Планы!$A$12:$A$111,0))),"Ошибка: срок/направление",IF(AND(F177&gt;=INDEX(Планы!$E$12:$E$111,MATCH(E177,Планы!$A$12:$A$111,0)),F177&lt;=INDEX(Планы!$L$12:$L$111,MATCH(E177,Планы!$A$12:$A$111,0)),IF(INDEX(Планы!$F$12:$F$111,MATCH(E177,Планы!$A$12:$A$111,0))="Разово",F177=INDEX(Планы!$E$12:$E$111,MATCH(E177,Планы!$A$12:$A$111,0)),IF(INDEX(Планы!$F$12:$F$111,MATCH(E177,Планы!$A$12:$A$111,0))="Еженедельно",MOD(F177-INDEX(Планы!$E$12:$E$111,MATCH(E177,Планы!$A$12:$A$111,0)),7)=0,F177=DATE(YEAR(F177),MONTH(F177),MIN(DAY(INDEX(Планы!$E$12:$E$111,MATCH(E177,Планы!$A$12:$A$111,0))),DAY(EOMONTH(F177,0))))))),"OK","Ошибка: нет повторения")))))))))</f>
        <v/>
      </c>
      <c r="J177" s="21" t="str">
        <f aca="false">IF(AND(I177="OK",E177&lt;&gt;""),INDEX(Планы!$G$12:$G$111,MATCH(E177,Планы!$A$12:$A$111,0)),"")</f>
        <v/>
      </c>
      <c r="K177" s="21" t="str">
        <f aca="false">IF(I177&lt;&gt;"OK","",IF(E177="",H177,INDEX(Планы!$C$12:$C$111,MATCH(E177,Планы!$A$12:$A$111,0))))</f>
        <v/>
      </c>
      <c r="L177" s="21" t="n">
        <f aca="false">IF(AND(I177="OK",E177&lt;&gt;"",O177=1),MIN(J177,N177),0)</f>
        <v>0</v>
      </c>
      <c r="M177" s="21" t="n">
        <f aca="false">IF(AND(I177="OK",E177&lt;&gt;"",O177=1),MAX(0,N177-J177),0)</f>
        <v>0</v>
      </c>
      <c r="N177" s="21" t="str">
        <f aca="false">IF(AND(I177="OK",E177&lt;&gt;""),SUMIFS($D$12:$D$511,$E$12:$E$511,E177,$F$12:$F$511,F177,$B$12:$B$511,"&lt;="&amp;Календарь!$L$5,$I$12:$I$511,"OK"),"")</f>
        <v/>
      </c>
      <c r="O177" s="19" t="n">
        <f aca="false">IF(AND(I177="OK",E177&lt;&gt;""),IF(COUNTIFS($E$12:E177,E177,$F$12:F177,F177,$I$12:I177,"OK")=1,1,0),0)</f>
        <v>0</v>
      </c>
    </row>
    <row r="178" customFormat="false" ht="22" hidden="false" customHeight="true" outlineLevel="0" collapsed="false">
      <c r="A178" s="6"/>
      <c r="B178" s="5"/>
      <c r="C178" s="6"/>
      <c r="D178" s="7"/>
      <c r="E178" s="6"/>
      <c r="F178" s="5"/>
      <c r="G178" s="6"/>
      <c r="H178" s="6"/>
      <c r="I178" s="19" t="str">
        <f aca="false">IF(COUNTA(A178:H178)=0,"",IF(OR(A178="",NOT(ISNUMBER(B178)),NOT(ISNUMBER(D178)),AND(C178&lt;&gt;"Приход",C178&lt;&gt;"Расход")),"Ошибка: поля или тип",IF(OR(B178&lt;36526,B178&gt;109574,B178&lt;&gt;INT(B178),D178&lt;0),"Ошибка: дата или сумма",IF(COUNTIFS($A$12:$A$511,A178)&lt;&gt;1,"Ошибка: повтор ID",IF(E178="",IF(OR(F178&lt;&gt;"",H178=""),"Ошибка: внеплановая статья/срок","OK"),IF(COUNTIFS(Планы!$A$12:$A$111,E178)&lt;&gt;1,"Ошибка: ID плана",IF(INDEX(Планы!$K$12:$K$111,MATCH(E178,Планы!$A$12:$A$111,0))&lt;&gt;"OK","Ошибка: исходный план",IF(OR(NOT(ISNUMBER(F178)),C178&lt;&gt;INDEX(Планы!$D$12:$D$111,MATCH(E178,Планы!$A$12:$A$111,0))),"Ошибка: срок/направление",IF(AND(F178&gt;=INDEX(Планы!$E$12:$E$111,MATCH(E178,Планы!$A$12:$A$111,0)),F178&lt;=INDEX(Планы!$L$12:$L$111,MATCH(E178,Планы!$A$12:$A$111,0)),IF(INDEX(Планы!$F$12:$F$111,MATCH(E178,Планы!$A$12:$A$111,0))="Разово",F178=INDEX(Планы!$E$12:$E$111,MATCH(E178,Планы!$A$12:$A$111,0)),IF(INDEX(Планы!$F$12:$F$111,MATCH(E178,Планы!$A$12:$A$111,0))="Еженедельно",MOD(F178-INDEX(Планы!$E$12:$E$111,MATCH(E178,Планы!$A$12:$A$111,0)),7)=0,F178=DATE(YEAR(F178),MONTH(F178),MIN(DAY(INDEX(Планы!$E$12:$E$111,MATCH(E178,Планы!$A$12:$A$111,0))),DAY(EOMONTH(F178,0))))))),"OK","Ошибка: нет повторения")))))))))</f>
        <v/>
      </c>
      <c r="J178" s="21" t="str">
        <f aca="false">IF(AND(I178="OK",E178&lt;&gt;""),INDEX(Планы!$G$12:$G$111,MATCH(E178,Планы!$A$12:$A$111,0)),"")</f>
        <v/>
      </c>
      <c r="K178" s="21" t="str">
        <f aca="false">IF(I178&lt;&gt;"OK","",IF(E178="",H178,INDEX(Планы!$C$12:$C$111,MATCH(E178,Планы!$A$12:$A$111,0))))</f>
        <v/>
      </c>
      <c r="L178" s="21" t="n">
        <f aca="false">IF(AND(I178="OK",E178&lt;&gt;"",O178=1),MIN(J178,N178),0)</f>
        <v>0</v>
      </c>
      <c r="M178" s="21" t="n">
        <f aca="false">IF(AND(I178="OK",E178&lt;&gt;"",O178=1),MAX(0,N178-J178),0)</f>
        <v>0</v>
      </c>
      <c r="N178" s="21" t="str">
        <f aca="false">IF(AND(I178="OK",E178&lt;&gt;""),SUMIFS($D$12:$D$511,$E$12:$E$511,E178,$F$12:$F$511,F178,$B$12:$B$511,"&lt;="&amp;Календарь!$L$5,$I$12:$I$511,"OK"),"")</f>
        <v/>
      </c>
      <c r="O178" s="19" t="n">
        <f aca="false">IF(AND(I178="OK",E178&lt;&gt;""),IF(COUNTIFS($E$12:E178,E178,$F$12:F178,F178,$I$12:I178,"OK")=1,1,0),0)</f>
        <v>0</v>
      </c>
    </row>
    <row r="179" customFormat="false" ht="22" hidden="false" customHeight="true" outlineLevel="0" collapsed="false">
      <c r="A179" s="6"/>
      <c r="B179" s="5"/>
      <c r="C179" s="6"/>
      <c r="D179" s="7"/>
      <c r="E179" s="6"/>
      <c r="F179" s="5"/>
      <c r="G179" s="6"/>
      <c r="H179" s="6"/>
      <c r="I179" s="19" t="str">
        <f aca="false">IF(COUNTA(A179:H179)=0,"",IF(OR(A179="",NOT(ISNUMBER(B179)),NOT(ISNUMBER(D179)),AND(C179&lt;&gt;"Приход",C179&lt;&gt;"Расход")),"Ошибка: поля или тип",IF(OR(B179&lt;36526,B179&gt;109574,B179&lt;&gt;INT(B179),D179&lt;0),"Ошибка: дата или сумма",IF(COUNTIFS($A$12:$A$511,A179)&lt;&gt;1,"Ошибка: повтор ID",IF(E179="",IF(OR(F179&lt;&gt;"",H179=""),"Ошибка: внеплановая статья/срок","OK"),IF(COUNTIFS(Планы!$A$12:$A$111,E179)&lt;&gt;1,"Ошибка: ID плана",IF(INDEX(Планы!$K$12:$K$111,MATCH(E179,Планы!$A$12:$A$111,0))&lt;&gt;"OK","Ошибка: исходный план",IF(OR(NOT(ISNUMBER(F179)),C179&lt;&gt;INDEX(Планы!$D$12:$D$111,MATCH(E179,Планы!$A$12:$A$111,0))),"Ошибка: срок/направление",IF(AND(F179&gt;=INDEX(Планы!$E$12:$E$111,MATCH(E179,Планы!$A$12:$A$111,0)),F179&lt;=INDEX(Планы!$L$12:$L$111,MATCH(E179,Планы!$A$12:$A$111,0)),IF(INDEX(Планы!$F$12:$F$111,MATCH(E179,Планы!$A$12:$A$111,0))="Разово",F179=INDEX(Планы!$E$12:$E$111,MATCH(E179,Планы!$A$12:$A$111,0)),IF(INDEX(Планы!$F$12:$F$111,MATCH(E179,Планы!$A$12:$A$111,0))="Еженедельно",MOD(F179-INDEX(Планы!$E$12:$E$111,MATCH(E179,Планы!$A$12:$A$111,0)),7)=0,F179=DATE(YEAR(F179),MONTH(F179),MIN(DAY(INDEX(Планы!$E$12:$E$111,MATCH(E179,Планы!$A$12:$A$111,0))),DAY(EOMONTH(F179,0))))))),"OK","Ошибка: нет повторения")))))))))</f>
        <v/>
      </c>
      <c r="J179" s="21" t="str">
        <f aca="false">IF(AND(I179="OK",E179&lt;&gt;""),INDEX(Планы!$G$12:$G$111,MATCH(E179,Планы!$A$12:$A$111,0)),"")</f>
        <v/>
      </c>
      <c r="K179" s="21" t="str">
        <f aca="false">IF(I179&lt;&gt;"OK","",IF(E179="",H179,INDEX(Планы!$C$12:$C$111,MATCH(E179,Планы!$A$12:$A$111,0))))</f>
        <v/>
      </c>
      <c r="L179" s="21" t="n">
        <f aca="false">IF(AND(I179="OK",E179&lt;&gt;"",O179=1),MIN(J179,N179),0)</f>
        <v>0</v>
      </c>
      <c r="M179" s="21" t="n">
        <f aca="false">IF(AND(I179="OK",E179&lt;&gt;"",O179=1),MAX(0,N179-J179),0)</f>
        <v>0</v>
      </c>
      <c r="N179" s="21" t="str">
        <f aca="false">IF(AND(I179="OK",E179&lt;&gt;""),SUMIFS($D$12:$D$511,$E$12:$E$511,E179,$F$12:$F$511,F179,$B$12:$B$511,"&lt;="&amp;Календарь!$L$5,$I$12:$I$511,"OK"),"")</f>
        <v/>
      </c>
      <c r="O179" s="19" t="n">
        <f aca="false">IF(AND(I179="OK",E179&lt;&gt;""),IF(COUNTIFS($E$12:E179,E179,$F$12:F179,F179,$I$12:I179,"OK")=1,1,0),0)</f>
        <v>0</v>
      </c>
    </row>
    <row r="180" customFormat="false" ht="22" hidden="false" customHeight="true" outlineLevel="0" collapsed="false">
      <c r="A180" s="6"/>
      <c r="B180" s="5"/>
      <c r="C180" s="6"/>
      <c r="D180" s="7"/>
      <c r="E180" s="6"/>
      <c r="F180" s="5"/>
      <c r="G180" s="6"/>
      <c r="H180" s="6"/>
      <c r="I180" s="19" t="str">
        <f aca="false">IF(COUNTA(A180:H180)=0,"",IF(OR(A180="",NOT(ISNUMBER(B180)),NOT(ISNUMBER(D180)),AND(C180&lt;&gt;"Приход",C180&lt;&gt;"Расход")),"Ошибка: поля или тип",IF(OR(B180&lt;36526,B180&gt;109574,B180&lt;&gt;INT(B180),D180&lt;0),"Ошибка: дата или сумма",IF(COUNTIFS($A$12:$A$511,A180)&lt;&gt;1,"Ошибка: повтор ID",IF(E180="",IF(OR(F180&lt;&gt;"",H180=""),"Ошибка: внеплановая статья/срок","OK"),IF(COUNTIFS(Планы!$A$12:$A$111,E180)&lt;&gt;1,"Ошибка: ID плана",IF(INDEX(Планы!$K$12:$K$111,MATCH(E180,Планы!$A$12:$A$111,0))&lt;&gt;"OK","Ошибка: исходный план",IF(OR(NOT(ISNUMBER(F180)),C180&lt;&gt;INDEX(Планы!$D$12:$D$111,MATCH(E180,Планы!$A$12:$A$111,0))),"Ошибка: срок/направление",IF(AND(F180&gt;=INDEX(Планы!$E$12:$E$111,MATCH(E180,Планы!$A$12:$A$111,0)),F180&lt;=INDEX(Планы!$L$12:$L$111,MATCH(E180,Планы!$A$12:$A$111,0)),IF(INDEX(Планы!$F$12:$F$111,MATCH(E180,Планы!$A$12:$A$111,0))="Разово",F180=INDEX(Планы!$E$12:$E$111,MATCH(E180,Планы!$A$12:$A$111,0)),IF(INDEX(Планы!$F$12:$F$111,MATCH(E180,Планы!$A$12:$A$111,0))="Еженедельно",MOD(F180-INDEX(Планы!$E$12:$E$111,MATCH(E180,Планы!$A$12:$A$111,0)),7)=0,F180=DATE(YEAR(F180),MONTH(F180),MIN(DAY(INDEX(Планы!$E$12:$E$111,MATCH(E180,Планы!$A$12:$A$111,0))),DAY(EOMONTH(F180,0))))))),"OK","Ошибка: нет повторения")))))))))</f>
        <v/>
      </c>
      <c r="J180" s="21" t="str">
        <f aca="false">IF(AND(I180="OK",E180&lt;&gt;""),INDEX(Планы!$G$12:$G$111,MATCH(E180,Планы!$A$12:$A$111,0)),"")</f>
        <v/>
      </c>
      <c r="K180" s="21" t="str">
        <f aca="false">IF(I180&lt;&gt;"OK","",IF(E180="",H180,INDEX(Планы!$C$12:$C$111,MATCH(E180,Планы!$A$12:$A$111,0))))</f>
        <v/>
      </c>
      <c r="L180" s="21" t="n">
        <f aca="false">IF(AND(I180="OK",E180&lt;&gt;"",O180=1),MIN(J180,N180),0)</f>
        <v>0</v>
      </c>
      <c r="M180" s="21" t="n">
        <f aca="false">IF(AND(I180="OK",E180&lt;&gt;"",O180=1),MAX(0,N180-J180),0)</f>
        <v>0</v>
      </c>
      <c r="N180" s="21" t="str">
        <f aca="false">IF(AND(I180="OK",E180&lt;&gt;""),SUMIFS($D$12:$D$511,$E$12:$E$511,E180,$F$12:$F$511,F180,$B$12:$B$511,"&lt;="&amp;Календарь!$L$5,$I$12:$I$511,"OK"),"")</f>
        <v/>
      </c>
      <c r="O180" s="19" t="n">
        <f aca="false">IF(AND(I180="OK",E180&lt;&gt;""),IF(COUNTIFS($E$12:E180,E180,$F$12:F180,F180,$I$12:I180,"OK")=1,1,0),0)</f>
        <v>0</v>
      </c>
    </row>
    <row r="181" customFormat="false" ht="22" hidden="false" customHeight="true" outlineLevel="0" collapsed="false">
      <c r="A181" s="6"/>
      <c r="B181" s="5"/>
      <c r="C181" s="6"/>
      <c r="D181" s="7"/>
      <c r="E181" s="6"/>
      <c r="F181" s="5"/>
      <c r="G181" s="6"/>
      <c r="H181" s="6"/>
      <c r="I181" s="19" t="str">
        <f aca="false">IF(COUNTA(A181:H181)=0,"",IF(OR(A181="",NOT(ISNUMBER(B181)),NOT(ISNUMBER(D181)),AND(C181&lt;&gt;"Приход",C181&lt;&gt;"Расход")),"Ошибка: поля или тип",IF(OR(B181&lt;36526,B181&gt;109574,B181&lt;&gt;INT(B181),D181&lt;0),"Ошибка: дата или сумма",IF(COUNTIFS($A$12:$A$511,A181)&lt;&gt;1,"Ошибка: повтор ID",IF(E181="",IF(OR(F181&lt;&gt;"",H181=""),"Ошибка: внеплановая статья/срок","OK"),IF(COUNTIFS(Планы!$A$12:$A$111,E181)&lt;&gt;1,"Ошибка: ID плана",IF(INDEX(Планы!$K$12:$K$111,MATCH(E181,Планы!$A$12:$A$111,0))&lt;&gt;"OK","Ошибка: исходный план",IF(OR(NOT(ISNUMBER(F181)),C181&lt;&gt;INDEX(Планы!$D$12:$D$111,MATCH(E181,Планы!$A$12:$A$111,0))),"Ошибка: срок/направление",IF(AND(F181&gt;=INDEX(Планы!$E$12:$E$111,MATCH(E181,Планы!$A$12:$A$111,0)),F181&lt;=INDEX(Планы!$L$12:$L$111,MATCH(E181,Планы!$A$12:$A$111,0)),IF(INDEX(Планы!$F$12:$F$111,MATCH(E181,Планы!$A$12:$A$111,0))="Разово",F181=INDEX(Планы!$E$12:$E$111,MATCH(E181,Планы!$A$12:$A$111,0)),IF(INDEX(Планы!$F$12:$F$111,MATCH(E181,Планы!$A$12:$A$111,0))="Еженедельно",MOD(F181-INDEX(Планы!$E$12:$E$111,MATCH(E181,Планы!$A$12:$A$111,0)),7)=0,F181=DATE(YEAR(F181),MONTH(F181),MIN(DAY(INDEX(Планы!$E$12:$E$111,MATCH(E181,Планы!$A$12:$A$111,0))),DAY(EOMONTH(F181,0))))))),"OK","Ошибка: нет повторения")))))))))</f>
        <v/>
      </c>
      <c r="J181" s="21" t="str">
        <f aca="false">IF(AND(I181="OK",E181&lt;&gt;""),INDEX(Планы!$G$12:$G$111,MATCH(E181,Планы!$A$12:$A$111,0)),"")</f>
        <v/>
      </c>
      <c r="K181" s="21" t="str">
        <f aca="false">IF(I181&lt;&gt;"OK","",IF(E181="",H181,INDEX(Планы!$C$12:$C$111,MATCH(E181,Планы!$A$12:$A$111,0))))</f>
        <v/>
      </c>
      <c r="L181" s="21" t="n">
        <f aca="false">IF(AND(I181="OK",E181&lt;&gt;"",O181=1),MIN(J181,N181),0)</f>
        <v>0</v>
      </c>
      <c r="M181" s="21" t="n">
        <f aca="false">IF(AND(I181="OK",E181&lt;&gt;"",O181=1),MAX(0,N181-J181),0)</f>
        <v>0</v>
      </c>
      <c r="N181" s="21" t="str">
        <f aca="false">IF(AND(I181="OK",E181&lt;&gt;""),SUMIFS($D$12:$D$511,$E$12:$E$511,E181,$F$12:$F$511,F181,$B$12:$B$511,"&lt;="&amp;Календарь!$L$5,$I$12:$I$511,"OK"),"")</f>
        <v/>
      </c>
      <c r="O181" s="19" t="n">
        <f aca="false">IF(AND(I181="OK",E181&lt;&gt;""),IF(COUNTIFS($E$12:E181,E181,$F$12:F181,F181,$I$12:I181,"OK")=1,1,0),0)</f>
        <v>0</v>
      </c>
    </row>
    <row r="182" customFormat="false" ht="22" hidden="false" customHeight="true" outlineLevel="0" collapsed="false">
      <c r="A182" s="6"/>
      <c r="B182" s="5"/>
      <c r="C182" s="6"/>
      <c r="D182" s="7"/>
      <c r="E182" s="6"/>
      <c r="F182" s="5"/>
      <c r="G182" s="6"/>
      <c r="H182" s="6"/>
      <c r="I182" s="19" t="str">
        <f aca="false">IF(COUNTA(A182:H182)=0,"",IF(OR(A182="",NOT(ISNUMBER(B182)),NOT(ISNUMBER(D182)),AND(C182&lt;&gt;"Приход",C182&lt;&gt;"Расход")),"Ошибка: поля или тип",IF(OR(B182&lt;36526,B182&gt;109574,B182&lt;&gt;INT(B182),D182&lt;0),"Ошибка: дата или сумма",IF(COUNTIFS($A$12:$A$511,A182)&lt;&gt;1,"Ошибка: повтор ID",IF(E182="",IF(OR(F182&lt;&gt;"",H182=""),"Ошибка: внеплановая статья/срок","OK"),IF(COUNTIFS(Планы!$A$12:$A$111,E182)&lt;&gt;1,"Ошибка: ID плана",IF(INDEX(Планы!$K$12:$K$111,MATCH(E182,Планы!$A$12:$A$111,0))&lt;&gt;"OK","Ошибка: исходный план",IF(OR(NOT(ISNUMBER(F182)),C182&lt;&gt;INDEX(Планы!$D$12:$D$111,MATCH(E182,Планы!$A$12:$A$111,0))),"Ошибка: срок/направление",IF(AND(F182&gt;=INDEX(Планы!$E$12:$E$111,MATCH(E182,Планы!$A$12:$A$111,0)),F182&lt;=INDEX(Планы!$L$12:$L$111,MATCH(E182,Планы!$A$12:$A$111,0)),IF(INDEX(Планы!$F$12:$F$111,MATCH(E182,Планы!$A$12:$A$111,0))="Разово",F182=INDEX(Планы!$E$12:$E$111,MATCH(E182,Планы!$A$12:$A$111,0)),IF(INDEX(Планы!$F$12:$F$111,MATCH(E182,Планы!$A$12:$A$111,0))="Еженедельно",MOD(F182-INDEX(Планы!$E$12:$E$111,MATCH(E182,Планы!$A$12:$A$111,0)),7)=0,F182=DATE(YEAR(F182),MONTH(F182),MIN(DAY(INDEX(Планы!$E$12:$E$111,MATCH(E182,Планы!$A$12:$A$111,0))),DAY(EOMONTH(F182,0))))))),"OK","Ошибка: нет повторения")))))))))</f>
        <v/>
      </c>
      <c r="J182" s="21" t="str">
        <f aca="false">IF(AND(I182="OK",E182&lt;&gt;""),INDEX(Планы!$G$12:$G$111,MATCH(E182,Планы!$A$12:$A$111,0)),"")</f>
        <v/>
      </c>
      <c r="K182" s="21" t="str">
        <f aca="false">IF(I182&lt;&gt;"OK","",IF(E182="",H182,INDEX(Планы!$C$12:$C$111,MATCH(E182,Планы!$A$12:$A$111,0))))</f>
        <v/>
      </c>
      <c r="L182" s="21" t="n">
        <f aca="false">IF(AND(I182="OK",E182&lt;&gt;"",O182=1),MIN(J182,N182),0)</f>
        <v>0</v>
      </c>
      <c r="M182" s="21" t="n">
        <f aca="false">IF(AND(I182="OK",E182&lt;&gt;"",O182=1),MAX(0,N182-J182),0)</f>
        <v>0</v>
      </c>
      <c r="N182" s="21" t="str">
        <f aca="false">IF(AND(I182="OK",E182&lt;&gt;""),SUMIFS($D$12:$D$511,$E$12:$E$511,E182,$F$12:$F$511,F182,$B$12:$B$511,"&lt;="&amp;Календарь!$L$5,$I$12:$I$511,"OK"),"")</f>
        <v/>
      </c>
      <c r="O182" s="19" t="n">
        <f aca="false">IF(AND(I182="OK",E182&lt;&gt;""),IF(COUNTIFS($E$12:E182,E182,$F$12:F182,F182,$I$12:I182,"OK")=1,1,0),0)</f>
        <v>0</v>
      </c>
    </row>
    <row r="183" customFormat="false" ht="22" hidden="false" customHeight="true" outlineLevel="0" collapsed="false">
      <c r="A183" s="6"/>
      <c r="B183" s="5"/>
      <c r="C183" s="6"/>
      <c r="D183" s="7"/>
      <c r="E183" s="6"/>
      <c r="F183" s="5"/>
      <c r="G183" s="6"/>
      <c r="H183" s="6"/>
      <c r="I183" s="19" t="str">
        <f aca="false">IF(COUNTA(A183:H183)=0,"",IF(OR(A183="",NOT(ISNUMBER(B183)),NOT(ISNUMBER(D183)),AND(C183&lt;&gt;"Приход",C183&lt;&gt;"Расход")),"Ошибка: поля или тип",IF(OR(B183&lt;36526,B183&gt;109574,B183&lt;&gt;INT(B183),D183&lt;0),"Ошибка: дата или сумма",IF(COUNTIFS($A$12:$A$511,A183)&lt;&gt;1,"Ошибка: повтор ID",IF(E183="",IF(OR(F183&lt;&gt;"",H183=""),"Ошибка: внеплановая статья/срок","OK"),IF(COUNTIFS(Планы!$A$12:$A$111,E183)&lt;&gt;1,"Ошибка: ID плана",IF(INDEX(Планы!$K$12:$K$111,MATCH(E183,Планы!$A$12:$A$111,0))&lt;&gt;"OK","Ошибка: исходный план",IF(OR(NOT(ISNUMBER(F183)),C183&lt;&gt;INDEX(Планы!$D$12:$D$111,MATCH(E183,Планы!$A$12:$A$111,0))),"Ошибка: срок/направление",IF(AND(F183&gt;=INDEX(Планы!$E$12:$E$111,MATCH(E183,Планы!$A$12:$A$111,0)),F183&lt;=INDEX(Планы!$L$12:$L$111,MATCH(E183,Планы!$A$12:$A$111,0)),IF(INDEX(Планы!$F$12:$F$111,MATCH(E183,Планы!$A$12:$A$111,0))="Разово",F183=INDEX(Планы!$E$12:$E$111,MATCH(E183,Планы!$A$12:$A$111,0)),IF(INDEX(Планы!$F$12:$F$111,MATCH(E183,Планы!$A$12:$A$111,0))="Еженедельно",MOD(F183-INDEX(Планы!$E$12:$E$111,MATCH(E183,Планы!$A$12:$A$111,0)),7)=0,F183=DATE(YEAR(F183),MONTH(F183),MIN(DAY(INDEX(Планы!$E$12:$E$111,MATCH(E183,Планы!$A$12:$A$111,0))),DAY(EOMONTH(F183,0))))))),"OK","Ошибка: нет повторения")))))))))</f>
        <v/>
      </c>
      <c r="J183" s="21" t="str">
        <f aca="false">IF(AND(I183="OK",E183&lt;&gt;""),INDEX(Планы!$G$12:$G$111,MATCH(E183,Планы!$A$12:$A$111,0)),"")</f>
        <v/>
      </c>
      <c r="K183" s="21" t="str">
        <f aca="false">IF(I183&lt;&gt;"OK","",IF(E183="",H183,INDEX(Планы!$C$12:$C$111,MATCH(E183,Планы!$A$12:$A$111,0))))</f>
        <v/>
      </c>
      <c r="L183" s="21" t="n">
        <f aca="false">IF(AND(I183="OK",E183&lt;&gt;"",O183=1),MIN(J183,N183),0)</f>
        <v>0</v>
      </c>
      <c r="M183" s="21" t="n">
        <f aca="false">IF(AND(I183="OK",E183&lt;&gt;"",O183=1),MAX(0,N183-J183),0)</f>
        <v>0</v>
      </c>
      <c r="N183" s="21" t="str">
        <f aca="false">IF(AND(I183="OK",E183&lt;&gt;""),SUMIFS($D$12:$D$511,$E$12:$E$511,E183,$F$12:$F$511,F183,$B$12:$B$511,"&lt;="&amp;Календарь!$L$5,$I$12:$I$511,"OK"),"")</f>
        <v/>
      </c>
      <c r="O183" s="19" t="n">
        <f aca="false">IF(AND(I183="OK",E183&lt;&gt;""),IF(COUNTIFS($E$12:E183,E183,$F$12:F183,F183,$I$12:I183,"OK")=1,1,0),0)</f>
        <v>0</v>
      </c>
    </row>
    <row r="184" customFormat="false" ht="22" hidden="false" customHeight="true" outlineLevel="0" collapsed="false">
      <c r="A184" s="6"/>
      <c r="B184" s="5"/>
      <c r="C184" s="6"/>
      <c r="D184" s="7"/>
      <c r="E184" s="6"/>
      <c r="F184" s="5"/>
      <c r="G184" s="6"/>
      <c r="H184" s="6"/>
      <c r="I184" s="19" t="str">
        <f aca="false">IF(COUNTA(A184:H184)=0,"",IF(OR(A184="",NOT(ISNUMBER(B184)),NOT(ISNUMBER(D184)),AND(C184&lt;&gt;"Приход",C184&lt;&gt;"Расход")),"Ошибка: поля или тип",IF(OR(B184&lt;36526,B184&gt;109574,B184&lt;&gt;INT(B184),D184&lt;0),"Ошибка: дата или сумма",IF(COUNTIFS($A$12:$A$511,A184)&lt;&gt;1,"Ошибка: повтор ID",IF(E184="",IF(OR(F184&lt;&gt;"",H184=""),"Ошибка: внеплановая статья/срок","OK"),IF(COUNTIFS(Планы!$A$12:$A$111,E184)&lt;&gt;1,"Ошибка: ID плана",IF(INDEX(Планы!$K$12:$K$111,MATCH(E184,Планы!$A$12:$A$111,0))&lt;&gt;"OK","Ошибка: исходный план",IF(OR(NOT(ISNUMBER(F184)),C184&lt;&gt;INDEX(Планы!$D$12:$D$111,MATCH(E184,Планы!$A$12:$A$111,0))),"Ошибка: срок/направление",IF(AND(F184&gt;=INDEX(Планы!$E$12:$E$111,MATCH(E184,Планы!$A$12:$A$111,0)),F184&lt;=INDEX(Планы!$L$12:$L$111,MATCH(E184,Планы!$A$12:$A$111,0)),IF(INDEX(Планы!$F$12:$F$111,MATCH(E184,Планы!$A$12:$A$111,0))="Разово",F184=INDEX(Планы!$E$12:$E$111,MATCH(E184,Планы!$A$12:$A$111,0)),IF(INDEX(Планы!$F$12:$F$111,MATCH(E184,Планы!$A$12:$A$111,0))="Еженедельно",MOD(F184-INDEX(Планы!$E$12:$E$111,MATCH(E184,Планы!$A$12:$A$111,0)),7)=0,F184=DATE(YEAR(F184),MONTH(F184),MIN(DAY(INDEX(Планы!$E$12:$E$111,MATCH(E184,Планы!$A$12:$A$111,0))),DAY(EOMONTH(F184,0))))))),"OK","Ошибка: нет повторения")))))))))</f>
        <v/>
      </c>
      <c r="J184" s="21" t="str">
        <f aca="false">IF(AND(I184="OK",E184&lt;&gt;""),INDEX(Планы!$G$12:$G$111,MATCH(E184,Планы!$A$12:$A$111,0)),"")</f>
        <v/>
      </c>
      <c r="K184" s="21" t="str">
        <f aca="false">IF(I184&lt;&gt;"OK","",IF(E184="",H184,INDEX(Планы!$C$12:$C$111,MATCH(E184,Планы!$A$12:$A$111,0))))</f>
        <v/>
      </c>
      <c r="L184" s="21" t="n">
        <f aca="false">IF(AND(I184="OK",E184&lt;&gt;"",O184=1),MIN(J184,N184),0)</f>
        <v>0</v>
      </c>
      <c r="M184" s="21" t="n">
        <f aca="false">IF(AND(I184="OK",E184&lt;&gt;"",O184=1),MAX(0,N184-J184),0)</f>
        <v>0</v>
      </c>
      <c r="N184" s="21" t="str">
        <f aca="false">IF(AND(I184="OK",E184&lt;&gt;""),SUMIFS($D$12:$D$511,$E$12:$E$511,E184,$F$12:$F$511,F184,$B$12:$B$511,"&lt;="&amp;Календарь!$L$5,$I$12:$I$511,"OK"),"")</f>
        <v/>
      </c>
      <c r="O184" s="19" t="n">
        <f aca="false">IF(AND(I184="OK",E184&lt;&gt;""),IF(COUNTIFS($E$12:E184,E184,$F$12:F184,F184,$I$12:I184,"OK")=1,1,0),0)</f>
        <v>0</v>
      </c>
    </row>
    <row r="185" customFormat="false" ht="22" hidden="false" customHeight="true" outlineLevel="0" collapsed="false">
      <c r="A185" s="6"/>
      <c r="B185" s="5"/>
      <c r="C185" s="6"/>
      <c r="D185" s="7"/>
      <c r="E185" s="6"/>
      <c r="F185" s="5"/>
      <c r="G185" s="6"/>
      <c r="H185" s="6"/>
      <c r="I185" s="19" t="str">
        <f aca="false">IF(COUNTA(A185:H185)=0,"",IF(OR(A185="",NOT(ISNUMBER(B185)),NOT(ISNUMBER(D185)),AND(C185&lt;&gt;"Приход",C185&lt;&gt;"Расход")),"Ошибка: поля или тип",IF(OR(B185&lt;36526,B185&gt;109574,B185&lt;&gt;INT(B185),D185&lt;0),"Ошибка: дата или сумма",IF(COUNTIFS($A$12:$A$511,A185)&lt;&gt;1,"Ошибка: повтор ID",IF(E185="",IF(OR(F185&lt;&gt;"",H185=""),"Ошибка: внеплановая статья/срок","OK"),IF(COUNTIFS(Планы!$A$12:$A$111,E185)&lt;&gt;1,"Ошибка: ID плана",IF(INDEX(Планы!$K$12:$K$111,MATCH(E185,Планы!$A$12:$A$111,0))&lt;&gt;"OK","Ошибка: исходный план",IF(OR(NOT(ISNUMBER(F185)),C185&lt;&gt;INDEX(Планы!$D$12:$D$111,MATCH(E185,Планы!$A$12:$A$111,0))),"Ошибка: срок/направление",IF(AND(F185&gt;=INDEX(Планы!$E$12:$E$111,MATCH(E185,Планы!$A$12:$A$111,0)),F185&lt;=INDEX(Планы!$L$12:$L$111,MATCH(E185,Планы!$A$12:$A$111,0)),IF(INDEX(Планы!$F$12:$F$111,MATCH(E185,Планы!$A$12:$A$111,0))="Разово",F185=INDEX(Планы!$E$12:$E$111,MATCH(E185,Планы!$A$12:$A$111,0)),IF(INDEX(Планы!$F$12:$F$111,MATCH(E185,Планы!$A$12:$A$111,0))="Еженедельно",MOD(F185-INDEX(Планы!$E$12:$E$111,MATCH(E185,Планы!$A$12:$A$111,0)),7)=0,F185=DATE(YEAR(F185),MONTH(F185),MIN(DAY(INDEX(Планы!$E$12:$E$111,MATCH(E185,Планы!$A$12:$A$111,0))),DAY(EOMONTH(F185,0))))))),"OK","Ошибка: нет повторения")))))))))</f>
        <v/>
      </c>
      <c r="J185" s="21" t="str">
        <f aca="false">IF(AND(I185="OK",E185&lt;&gt;""),INDEX(Планы!$G$12:$G$111,MATCH(E185,Планы!$A$12:$A$111,0)),"")</f>
        <v/>
      </c>
      <c r="K185" s="21" t="str">
        <f aca="false">IF(I185&lt;&gt;"OK","",IF(E185="",H185,INDEX(Планы!$C$12:$C$111,MATCH(E185,Планы!$A$12:$A$111,0))))</f>
        <v/>
      </c>
      <c r="L185" s="21" t="n">
        <f aca="false">IF(AND(I185="OK",E185&lt;&gt;"",O185=1),MIN(J185,N185),0)</f>
        <v>0</v>
      </c>
      <c r="M185" s="21" t="n">
        <f aca="false">IF(AND(I185="OK",E185&lt;&gt;"",O185=1),MAX(0,N185-J185),0)</f>
        <v>0</v>
      </c>
      <c r="N185" s="21" t="str">
        <f aca="false">IF(AND(I185="OK",E185&lt;&gt;""),SUMIFS($D$12:$D$511,$E$12:$E$511,E185,$F$12:$F$511,F185,$B$12:$B$511,"&lt;="&amp;Календарь!$L$5,$I$12:$I$511,"OK"),"")</f>
        <v/>
      </c>
      <c r="O185" s="19" t="n">
        <f aca="false">IF(AND(I185="OK",E185&lt;&gt;""),IF(COUNTIFS($E$12:E185,E185,$F$12:F185,F185,$I$12:I185,"OK")=1,1,0),0)</f>
        <v>0</v>
      </c>
    </row>
    <row r="186" customFormat="false" ht="22" hidden="false" customHeight="true" outlineLevel="0" collapsed="false">
      <c r="A186" s="6"/>
      <c r="B186" s="5"/>
      <c r="C186" s="6"/>
      <c r="D186" s="7"/>
      <c r="E186" s="6"/>
      <c r="F186" s="5"/>
      <c r="G186" s="6"/>
      <c r="H186" s="6"/>
      <c r="I186" s="19" t="str">
        <f aca="false">IF(COUNTA(A186:H186)=0,"",IF(OR(A186="",NOT(ISNUMBER(B186)),NOT(ISNUMBER(D186)),AND(C186&lt;&gt;"Приход",C186&lt;&gt;"Расход")),"Ошибка: поля или тип",IF(OR(B186&lt;36526,B186&gt;109574,B186&lt;&gt;INT(B186),D186&lt;0),"Ошибка: дата или сумма",IF(COUNTIFS($A$12:$A$511,A186)&lt;&gt;1,"Ошибка: повтор ID",IF(E186="",IF(OR(F186&lt;&gt;"",H186=""),"Ошибка: внеплановая статья/срок","OK"),IF(COUNTIFS(Планы!$A$12:$A$111,E186)&lt;&gt;1,"Ошибка: ID плана",IF(INDEX(Планы!$K$12:$K$111,MATCH(E186,Планы!$A$12:$A$111,0))&lt;&gt;"OK","Ошибка: исходный план",IF(OR(NOT(ISNUMBER(F186)),C186&lt;&gt;INDEX(Планы!$D$12:$D$111,MATCH(E186,Планы!$A$12:$A$111,0))),"Ошибка: срок/направление",IF(AND(F186&gt;=INDEX(Планы!$E$12:$E$111,MATCH(E186,Планы!$A$12:$A$111,0)),F186&lt;=INDEX(Планы!$L$12:$L$111,MATCH(E186,Планы!$A$12:$A$111,0)),IF(INDEX(Планы!$F$12:$F$111,MATCH(E186,Планы!$A$12:$A$111,0))="Разово",F186=INDEX(Планы!$E$12:$E$111,MATCH(E186,Планы!$A$12:$A$111,0)),IF(INDEX(Планы!$F$12:$F$111,MATCH(E186,Планы!$A$12:$A$111,0))="Еженедельно",MOD(F186-INDEX(Планы!$E$12:$E$111,MATCH(E186,Планы!$A$12:$A$111,0)),7)=0,F186=DATE(YEAR(F186),MONTH(F186),MIN(DAY(INDEX(Планы!$E$12:$E$111,MATCH(E186,Планы!$A$12:$A$111,0))),DAY(EOMONTH(F186,0))))))),"OK","Ошибка: нет повторения")))))))))</f>
        <v/>
      </c>
      <c r="J186" s="21" t="str">
        <f aca="false">IF(AND(I186="OK",E186&lt;&gt;""),INDEX(Планы!$G$12:$G$111,MATCH(E186,Планы!$A$12:$A$111,0)),"")</f>
        <v/>
      </c>
      <c r="K186" s="21" t="str">
        <f aca="false">IF(I186&lt;&gt;"OK","",IF(E186="",H186,INDEX(Планы!$C$12:$C$111,MATCH(E186,Планы!$A$12:$A$111,0))))</f>
        <v/>
      </c>
      <c r="L186" s="21" t="n">
        <f aca="false">IF(AND(I186="OK",E186&lt;&gt;"",O186=1),MIN(J186,N186),0)</f>
        <v>0</v>
      </c>
      <c r="M186" s="21" t="n">
        <f aca="false">IF(AND(I186="OK",E186&lt;&gt;"",O186=1),MAX(0,N186-J186),0)</f>
        <v>0</v>
      </c>
      <c r="N186" s="21" t="str">
        <f aca="false">IF(AND(I186="OK",E186&lt;&gt;""),SUMIFS($D$12:$D$511,$E$12:$E$511,E186,$F$12:$F$511,F186,$B$12:$B$511,"&lt;="&amp;Календарь!$L$5,$I$12:$I$511,"OK"),"")</f>
        <v/>
      </c>
      <c r="O186" s="19" t="n">
        <f aca="false">IF(AND(I186="OK",E186&lt;&gt;""),IF(COUNTIFS($E$12:E186,E186,$F$12:F186,F186,$I$12:I186,"OK")=1,1,0),0)</f>
        <v>0</v>
      </c>
    </row>
    <row r="187" customFormat="false" ht="22" hidden="false" customHeight="true" outlineLevel="0" collapsed="false">
      <c r="A187" s="6"/>
      <c r="B187" s="5"/>
      <c r="C187" s="6"/>
      <c r="D187" s="7"/>
      <c r="E187" s="6"/>
      <c r="F187" s="5"/>
      <c r="G187" s="6"/>
      <c r="H187" s="6"/>
      <c r="I187" s="19" t="str">
        <f aca="false">IF(COUNTA(A187:H187)=0,"",IF(OR(A187="",NOT(ISNUMBER(B187)),NOT(ISNUMBER(D187)),AND(C187&lt;&gt;"Приход",C187&lt;&gt;"Расход")),"Ошибка: поля или тип",IF(OR(B187&lt;36526,B187&gt;109574,B187&lt;&gt;INT(B187),D187&lt;0),"Ошибка: дата или сумма",IF(COUNTIFS($A$12:$A$511,A187)&lt;&gt;1,"Ошибка: повтор ID",IF(E187="",IF(OR(F187&lt;&gt;"",H187=""),"Ошибка: внеплановая статья/срок","OK"),IF(COUNTIFS(Планы!$A$12:$A$111,E187)&lt;&gt;1,"Ошибка: ID плана",IF(INDEX(Планы!$K$12:$K$111,MATCH(E187,Планы!$A$12:$A$111,0))&lt;&gt;"OK","Ошибка: исходный план",IF(OR(NOT(ISNUMBER(F187)),C187&lt;&gt;INDEX(Планы!$D$12:$D$111,MATCH(E187,Планы!$A$12:$A$111,0))),"Ошибка: срок/направление",IF(AND(F187&gt;=INDEX(Планы!$E$12:$E$111,MATCH(E187,Планы!$A$12:$A$111,0)),F187&lt;=INDEX(Планы!$L$12:$L$111,MATCH(E187,Планы!$A$12:$A$111,0)),IF(INDEX(Планы!$F$12:$F$111,MATCH(E187,Планы!$A$12:$A$111,0))="Разово",F187=INDEX(Планы!$E$12:$E$111,MATCH(E187,Планы!$A$12:$A$111,0)),IF(INDEX(Планы!$F$12:$F$111,MATCH(E187,Планы!$A$12:$A$111,0))="Еженедельно",MOD(F187-INDEX(Планы!$E$12:$E$111,MATCH(E187,Планы!$A$12:$A$111,0)),7)=0,F187=DATE(YEAR(F187),MONTH(F187),MIN(DAY(INDEX(Планы!$E$12:$E$111,MATCH(E187,Планы!$A$12:$A$111,0))),DAY(EOMONTH(F187,0))))))),"OK","Ошибка: нет повторения")))))))))</f>
        <v/>
      </c>
      <c r="J187" s="21" t="str">
        <f aca="false">IF(AND(I187="OK",E187&lt;&gt;""),INDEX(Планы!$G$12:$G$111,MATCH(E187,Планы!$A$12:$A$111,0)),"")</f>
        <v/>
      </c>
      <c r="K187" s="21" t="str">
        <f aca="false">IF(I187&lt;&gt;"OK","",IF(E187="",H187,INDEX(Планы!$C$12:$C$111,MATCH(E187,Планы!$A$12:$A$111,0))))</f>
        <v/>
      </c>
      <c r="L187" s="21" t="n">
        <f aca="false">IF(AND(I187="OK",E187&lt;&gt;"",O187=1),MIN(J187,N187),0)</f>
        <v>0</v>
      </c>
      <c r="M187" s="21" t="n">
        <f aca="false">IF(AND(I187="OK",E187&lt;&gt;"",O187=1),MAX(0,N187-J187),0)</f>
        <v>0</v>
      </c>
      <c r="N187" s="21" t="str">
        <f aca="false">IF(AND(I187="OK",E187&lt;&gt;""),SUMIFS($D$12:$D$511,$E$12:$E$511,E187,$F$12:$F$511,F187,$B$12:$B$511,"&lt;="&amp;Календарь!$L$5,$I$12:$I$511,"OK"),"")</f>
        <v/>
      </c>
      <c r="O187" s="19" t="n">
        <f aca="false">IF(AND(I187="OK",E187&lt;&gt;""),IF(COUNTIFS($E$12:E187,E187,$F$12:F187,F187,$I$12:I187,"OK")=1,1,0),0)</f>
        <v>0</v>
      </c>
    </row>
    <row r="188" customFormat="false" ht="22" hidden="false" customHeight="true" outlineLevel="0" collapsed="false">
      <c r="A188" s="6"/>
      <c r="B188" s="5"/>
      <c r="C188" s="6"/>
      <c r="D188" s="7"/>
      <c r="E188" s="6"/>
      <c r="F188" s="5"/>
      <c r="G188" s="6"/>
      <c r="H188" s="6"/>
      <c r="I188" s="19" t="str">
        <f aca="false">IF(COUNTA(A188:H188)=0,"",IF(OR(A188="",NOT(ISNUMBER(B188)),NOT(ISNUMBER(D188)),AND(C188&lt;&gt;"Приход",C188&lt;&gt;"Расход")),"Ошибка: поля или тип",IF(OR(B188&lt;36526,B188&gt;109574,B188&lt;&gt;INT(B188),D188&lt;0),"Ошибка: дата или сумма",IF(COUNTIFS($A$12:$A$511,A188)&lt;&gt;1,"Ошибка: повтор ID",IF(E188="",IF(OR(F188&lt;&gt;"",H188=""),"Ошибка: внеплановая статья/срок","OK"),IF(COUNTIFS(Планы!$A$12:$A$111,E188)&lt;&gt;1,"Ошибка: ID плана",IF(INDEX(Планы!$K$12:$K$111,MATCH(E188,Планы!$A$12:$A$111,0))&lt;&gt;"OK","Ошибка: исходный план",IF(OR(NOT(ISNUMBER(F188)),C188&lt;&gt;INDEX(Планы!$D$12:$D$111,MATCH(E188,Планы!$A$12:$A$111,0))),"Ошибка: срок/направление",IF(AND(F188&gt;=INDEX(Планы!$E$12:$E$111,MATCH(E188,Планы!$A$12:$A$111,0)),F188&lt;=INDEX(Планы!$L$12:$L$111,MATCH(E188,Планы!$A$12:$A$111,0)),IF(INDEX(Планы!$F$12:$F$111,MATCH(E188,Планы!$A$12:$A$111,0))="Разово",F188=INDEX(Планы!$E$12:$E$111,MATCH(E188,Планы!$A$12:$A$111,0)),IF(INDEX(Планы!$F$12:$F$111,MATCH(E188,Планы!$A$12:$A$111,0))="Еженедельно",MOD(F188-INDEX(Планы!$E$12:$E$111,MATCH(E188,Планы!$A$12:$A$111,0)),7)=0,F188=DATE(YEAR(F188),MONTH(F188),MIN(DAY(INDEX(Планы!$E$12:$E$111,MATCH(E188,Планы!$A$12:$A$111,0))),DAY(EOMONTH(F188,0))))))),"OK","Ошибка: нет повторения")))))))))</f>
        <v/>
      </c>
      <c r="J188" s="21" t="str">
        <f aca="false">IF(AND(I188="OK",E188&lt;&gt;""),INDEX(Планы!$G$12:$G$111,MATCH(E188,Планы!$A$12:$A$111,0)),"")</f>
        <v/>
      </c>
      <c r="K188" s="21" t="str">
        <f aca="false">IF(I188&lt;&gt;"OK","",IF(E188="",H188,INDEX(Планы!$C$12:$C$111,MATCH(E188,Планы!$A$12:$A$111,0))))</f>
        <v/>
      </c>
      <c r="L188" s="21" t="n">
        <f aca="false">IF(AND(I188="OK",E188&lt;&gt;"",O188=1),MIN(J188,N188),0)</f>
        <v>0</v>
      </c>
      <c r="M188" s="21" t="n">
        <f aca="false">IF(AND(I188="OK",E188&lt;&gt;"",O188=1),MAX(0,N188-J188),0)</f>
        <v>0</v>
      </c>
      <c r="N188" s="21" t="str">
        <f aca="false">IF(AND(I188="OK",E188&lt;&gt;""),SUMIFS($D$12:$D$511,$E$12:$E$511,E188,$F$12:$F$511,F188,$B$12:$B$511,"&lt;="&amp;Календарь!$L$5,$I$12:$I$511,"OK"),"")</f>
        <v/>
      </c>
      <c r="O188" s="19" t="n">
        <f aca="false">IF(AND(I188="OK",E188&lt;&gt;""),IF(COUNTIFS($E$12:E188,E188,$F$12:F188,F188,$I$12:I188,"OK")=1,1,0),0)</f>
        <v>0</v>
      </c>
    </row>
    <row r="189" customFormat="false" ht="22" hidden="false" customHeight="true" outlineLevel="0" collapsed="false">
      <c r="A189" s="6"/>
      <c r="B189" s="5"/>
      <c r="C189" s="6"/>
      <c r="D189" s="7"/>
      <c r="E189" s="6"/>
      <c r="F189" s="5"/>
      <c r="G189" s="6"/>
      <c r="H189" s="6"/>
      <c r="I189" s="19" t="str">
        <f aca="false">IF(COUNTA(A189:H189)=0,"",IF(OR(A189="",NOT(ISNUMBER(B189)),NOT(ISNUMBER(D189)),AND(C189&lt;&gt;"Приход",C189&lt;&gt;"Расход")),"Ошибка: поля или тип",IF(OR(B189&lt;36526,B189&gt;109574,B189&lt;&gt;INT(B189),D189&lt;0),"Ошибка: дата или сумма",IF(COUNTIFS($A$12:$A$511,A189)&lt;&gt;1,"Ошибка: повтор ID",IF(E189="",IF(OR(F189&lt;&gt;"",H189=""),"Ошибка: внеплановая статья/срок","OK"),IF(COUNTIFS(Планы!$A$12:$A$111,E189)&lt;&gt;1,"Ошибка: ID плана",IF(INDEX(Планы!$K$12:$K$111,MATCH(E189,Планы!$A$12:$A$111,0))&lt;&gt;"OK","Ошибка: исходный план",IF(OR(NOT(ISNUMBER(F189)),C189&lt;&gt;INDEX(Планы!$D$12:$D$111,MATCH(E189,Планы!$A$12:$A$111,0))),"Ошибка: срок/направление",IF(AND(F189&gt;=INDEX(Планы!$E$12:$E$111,MATCH(E189,Планы!$A$12:$A$111,0)),F189&lt;=INDEX(Планы!$L$12:$L$111,MATCH(E189,Планы!$A$12:$A$111,0)),IF(INDEX(Планы!$F$12:$F$111,MATCH(E189,Планы!$A$12:$A$111,0))="Разово",F189=INDEX(Планы!$E$12:$E$111,MATCH(E189,Планы!$A$12:$A$111,0)),IF(INDEX(Планы!$F$12:$F$111,MATCH(E189,Планы!$A$12:$A$111,0))="Еженедельно",MOD(F189-INDEX(Планы!$E$12:$E$111,MATCH(E189,Планы!$A$12:$A$111,0)),7)=0,F189=DATE(YEAR(F189),MONTH(F189),MIN(DAY(INDEX(Планы!$E$12:$E$111,MATCH(E189,Планы!$A$12:$A$111,0))),DAY(EOMONTH(F189,0))))))),"OK","Ошибка: нет повторения")))))))))</f>
        <v/>
      </c>
      <c r="J189" s="21" t="str">
        <f aca="false">IF(AND(I189="OK",E189&lt;&gt;""),INDEX(Планы!$G$12:$G$111,MATCH(E189,Планы!$A$12:$A$111,0)),"")</f>
        <v/>
      </c>
      <c r="K189" s="21" t="str">
        <f aca="false">IF(I189&lt;&gt;"OK","",IF(E189="",H189,INDEX(Планы!$C$12:$C$111,MATCH(E189,Планы!$A$12:$A$111,0))))</f>
        <v/>
      </c>
      <c r="L189" s="21" t="n">
        <f aca="false">IF(AND(I189="OK",E189&lt;&gt;"",O189=1),MIN(J189,N189),0)</f>
        <v>0</v>
      </c>
      <c r="M189" s="21" t="n">
        <f aca="false">IF(AND(I189="OK",E189&lt;&gt;"",O189=1),MAX(0,N189-J189),0)</f>
        <v>0</v>
      </c>
      <c r="N189" s="21" t="str">
        <f aca="false">IF(AND(I189="OK",E189&lt;&gt;""),SUMIFS($D$12:$D$511,$E$12:$E$511,E189,$F$12:$F$511,F189,$B$12:$B$511,"&lt;="&amp;Календарь!$L$5,$I$12:$I$511,"OK"),"")</f>
        <v/>
      </c>
      <c r="O189" s="19" t="n">
        <f aca="false">IF(AND(I189="OK",E189&lt;&gt;""),IF(COUNTIFS($E$12:E189,E189,$F$12:F189,F189,$I$12:I189,"OK")=1,1,0),0)</f>
        <v>0</v>
      </c>
    </row>
    <row r="190" customFormat="false" ht="22" hidden="false" customHeight="true" outlineLevel="0" collapsed="false">
      <c r="A190" s="6"/>
      <c r="B190" s="5"/>
      <c r="C190" s="6"/>
      <c r="D190" s="7"/>
      <c r="E190" s="6"/>
      <c r="F190" s="5"/>
      <c r="G190" s="6"/>
      <c r="H190" s="6"/>
      <c r="I190" s="19" t="str">
        <f aca="false">IF(COUNTA(A190:H190)=0,"",IF(OR(A190="",NOT(ISNUMBER(B190)),NOT(ISNUMBER(D190)),AND(C190&lt;&gt;"Приход",C190&lt;&gt;"Расход")),"Ошибка: поля или тип",IF(OR(B190&lt;36526,B190&gt;109574,B190&lt;&gt;INT(B190),D190&lt;0),"Ошибка: дата или сумма",IF(COUNTIFS($A$12:$A$511,A190)&lt;&gt;1,"Ошибка: повтор ID",IF(E190="",IF(OR(F190&lt;&gt;"",H190=""),"Ошибка: внеплановая статья/срок","OK"),IF(COUNTIFS(Планы!$A$12:$A$111,E190)&lt;&gt;1,"Ошибка: ID плана",IF(INDEX(Планы!$K$12:$K$111,MATCH(E190,Планы!$A$12:$A$111,0))&lt;&gt;"OK","Ошибка: исходный план",IF(OR(NOT(ISNUMBER(F190)),C190&lt;&gt;INDEX(Планы!$D$12:$D$111,MATCH(E190,Планы!$A$12:$A$111,0))),"Ошибка: срок/направление",IF(AND(F190&gt;=INDEX(Планы!$E$12:$E$111,MATCH(E190,Планы!$A$12:$A$111,0)),F190&lt;=INDEX(Планы!$L$12:$L$111,MATCH(E190,Планы!$A$12:$A$111,0)),IF(INDEX(Планы!$F$12:$F$111,MATCH(E190,Планы!$A$12:$A$111,0))="Разово",F190=INDEX(Планы!$E$12:$E$111,MATCH(E190,Планы!$A$12:$A$111,0)),IF(INDEX(Планы!$F$12:$F$111,MATCH(E190,Планы!$A$12:$A$111,0))="Еженедельно",MOD(F190-INDEX(Планы!$E$12:$E$111,MATCH(E190,Планы!$A$12:$A$111,0)),7)=0,F190=DATE(YEAR(F190),MONTH(F190),MIN(DAY(INDEX(Планы!$E$12:$E$111,MATCH(E190,Планы!$A$12:$A$111,0))),DAY(EOMONTH(F190,0))))))),"OK","Ошибка: нет повторения")))))))))</f>
        <v/>
      </c>
      <c r="J190" s="21" t="str">
        <f aca="false">IF(AND(I190="OK",E190&lt;&gt;""),INDEX(Планы!$G$12:$G$111,MATCH(E190,Планы!$A$12:$A$111,0)),"")</f>
        <v/>
      </c>
      <c r="K190" s="21" t="str">
        <f aca="false">IF(I190&lt;&gt;"OK","",IF(E190="",H190,INDEX(Планы!$C$12:$C$111,MATCH(E190,Планы!$A$12:$A$111,0))))</f>
        <v/>
      </c>
      <c r="L190" s="21" t="n">
        <f aca="false">IF(AND(I190="OK",E190&lt;&gt;"",O190=1),MIN(J190,N190),0)</f>
        <v>0</v>
      </c>
      <c r="M190" s="21" t="n">
        <f aca="false">IF(AND(I190="OK",E190&lt;&gt;"",O190=1),MAX(0,N190-J190),0)</f>
        <v>0</v>
      </c>
      <c r="N190" s="21" t="str">
        <f aca="false">IF(AND(I190="OK",E190&lt;&gt;""),SUMIFS($D$12:$D$511,$E$12:$E$511,E190,$F$12:$F$511,F190,$B$12:$B$511,"&lt;="&amp;Календарь!$L$5,$I$12:$I$511,"OK"),"")</f>
        <v/>
      </c>
      <c r="O190" s="19" t="n">
        <f aca="false">IF(AND(I190="OK",E190&lt;&gt;""),IF(COUNTIFS($E$12:E190,E190,$F$12:F190,F190,$I$12:I190,"OK")=1,1,0),0)</f>
        <v>0</v>
      </c>
    </row>
    <row r="191" customFormat="false" ht="22" hidden="false" customHeight="true" outlineLevel="0" collapsed="false">
      <c r="A191" s="6"/>
      <c r="B191" s="5"/>
      <c r="C191" s="6"/>
      <c r="D191" s="7"/>
      <c r="E191" s="6"/>
      <c r="F191" s="5"/>
      <c r="G191" s="6"/>
      <c r="H191" s="6"/>
      <c r="I191" s="19" t="str">
        <f aca="false">IF(COUNTA(A191:H191)=0,"",IF(OR(A191="",NOT(ISNUMBER(B191)),NOT(ISNUMBER(D191)),AND(C191&lt;&gt;"Приход",C191&lt;&gt;"Расход")),"Ошибка: поля или тип",IF(OR(B191&lt;36526,B191&gt;109574,B191&lt;&gt;INT(B191),D191&lt;0),"Ошибка: дата или сумма",IF(COUNTIFS($A$12:$A$511,A191)&lt;&gt;1,"Ошибка: повтор ID",IF(E191="",IF(OR(F191&lt;&gt;"",H191=""),"Ошибка: внеплановая статья/срок","OK"),IF(COUNTIFS(Планы!$A$12:$A$111,E191)&lt;&gt;1,"Ошибка: ID плана",IF(INDEX(Планы!$K$12:$K$111,MATCH(E191,Планы!$A$12:$A$111,0))&lt;&gt;"OK","Ошибка: исходный план",IF(OR(NOT(ISNUMBER(F191)),C191&lt;&gt;INDEX(Планы!$D$12:$D$111,MATCH(E191,Планы!$A$12:$A$111,0))),"Ошибка: срок/направление",IF(AND(F191&gt;=INDEX(Планы!$E$12:$E$111,MATCH(E191,Планы!$A$12:$A$111,0)),F191&lt;=INDEX(Планы!$L$12:$L$111,MATCH(E191,Планы!$A$12:$A$111,0)),IF(INDEX(Планы!$F$12:$F$111,MATCH(E191,Планы!$A$12:$A$111,0))="Разово",F191=INDEX(Планы!$E$12:$E$111,MATCH(E191,Планы!$A$12:$A$111,0)),IF(INDEX(Планы!$F$12:$F$111,MATCH(E191,Планы!$A$12:$A$111,0))="Еженедельно",MOD(F191-INDEX(Планы!$E$12:$E$111,MATCH(E191,Планы!$A$12:$A$111,0)),7)=0,F191=DATE(YEAR(F191),MONTH(F191),MIN(DAY(INDEX(Планы!$E$12:$E$111,MATCH(E191,Планы!$A$12:$A$111,0))),DAY(EOMONTH(F191,0))))))),"OK","Ошибка: нет повторения")))))))))</f>
        <v/>
      </c>
      <c r="J191" s="21" t="str">
        <f aca="false">IF(AND(I191="OK",E191&lt;&gt;""),INDEX(Планы!$G$12:$G$111,MATCH(E191,Планы!$A$12:$A$111,0)),"")</f>
        <v/>
      </c>
      <c r="K191" s="21" t="str">
        <f aca="false">IF(I191&lt;&gt;"OK","",IF(E191="",H191,INDEX(Планы!$C$12:$C$111,MATCH(E191,Планы!$A$12:$A$111,0))))</f>
        <v/>
      </c>
      <c r="L191" s="21" t="n">
        <f aca="false">IF(AND(I191="OK",E191&lt;&gt;"",O191=1),MIN(J191,N191),0)</f>
        <v>0</v>
      </c>
      <c r="M191" s="21" t="n">
        <f aca="false">IF(AND(I191="OK",E191&lt;&gt;"",O191=1),MAX(0,N191-J191),0)</f>
        <v>0</v>
      </c>
      <c r="N191" s="21" t="str">
        <f aca="false">IF(AND(I191="OK",E191&lt;&gt;""),SUMIFS($D$12:$D$511,$E$12:$E$511,E191,$F$12:$F$511,F191,$B$12:$B$511,"&lt;="&amp;Календарь!$L$5,$I$12:$I$511,"OK"),"")</f>
        <v/>
      </c>
      <c r="O191" s="19" t="n">
        <f aca="false">IF(AND(I191="OK",E191&lt;&gt;""),IF(COUNTIFS($E$12:E191,E191,$F$12:F191,F191,$I$12:I191,"OK")=1,1,0),0)</f>
        <v>0</v>
      </c>
    </row>
    <row r="192" customFormat="false" ht="22" hidden="false" customHeight="true" outlineLevel="0" collapsed="false">
      <c r="A192" s="6"/>
      <c r="B192" s="5"/>
      <c r="C192" s="6"/>
      <c r="D192" s="7"/>
      <c r="E192" s="6"/>
      <c r="F192" s="5"/>
      <c r="G192" s="6"/>
      <c r="H192" s="6"/>
      <c r="I192" s="19" t="str">
        <f aca="false">IF(COUNTA(A192:H192)=0,"",IF(OR(A192="",NOT(ISNUMBER(B192)),NOT(ISNUMBER(D192)),AND(C192&lt;&gt;"Приход",C192&lt;&gt;"Расход")),"Ошибка: поля или тип",IF(OR(B192&lt;36526,B192&gt;109574,B192&lt;&gt;INT(B192),D192&lt;0),"Ошибка: дата или сумма",IF(COUNTIFS($A$12:$A$511,A192)&lt;&gt;1,"Ошибка: повтор ID",IF(E192="",IF(OR(F192&lt;&gt;"",H192=""),"Ошибка: внеплановая статья/срок","OK"),IF(COUNTIFS(Планы!$A$12:$A$111,E192)&lt;&gt;1,"Ошибка: ID плана",IF(INDEX(Планы!$K$12:$K$111,MATCH(E192,Планы!$A$12:$A$111,0))&lt;&gt;"OK","Ошибка: исходный план",IF(OR(NOT(ISNUMBER(F192)),C192&lt;&gt;INDEX(Планы!$D$12:$D$111,MATCH(E192,Планы!$A$12:$A$111,0))),"Ошибка: срок/направление",IF(AND(F192&gt;=INDEX(Планы!$E$12:$E$111,MATCH(E192,Планы!$A$12:$A$111,0)),F192&lt;=INDEX(Планы!$L$12:$L$111,MATCH(E192,Планы!$A$12:$A$111,0)),IF(INDEX(Планы!$F$12:$F$111,MATCH(E192,Планы!$A$12:$A$111,0))="Разово",F192=INDEX(Планы!$E$12:$E$111,MATCH(E192,Планы!$A$12:$A$111,0)),IF(INDEX(Планы!$F$12:$F$111,MATCH(E192,Планы!$A$12:$A$111,0))="Еженедельно",MOD(F192-INDEX(Планы!$E$12:$E$111,MATCH(E192,Планы!$A$12:$A$111,0)),7)=0,F192=DATE(YEAR(F192),MONTH(F192),MIN(DAY(INDEX(Планы!$E$12:$E$111,MATCH(E192,Планы!$A$12:$A$111,0))),DAY(EOMONTH(F192,0))))))),"OK","Ошибка: нет повторения")))))))))</f>
        <v/>
      </c>
      <c r="J192" s="21" t="str">
        <f aca="false">IF(AND(I192="OK",E192&lt;&gt;""),INDEX(Планы!$G$12:$G$111,MATCH(E192,Планы!$A$12:$A$111,0)),"")</f>
        <v/>
      </c>
      <c r="K192" s="21" t="str">
        <f aca="false">IF(I192&lt;&gt;"OK","",IF(E192="",H192,INDEX(Планы!$C$12:$C$111,MATCH(E192,Планы!$A$12:$A$111,0))))</f>
        <v/>
      </c>
      <c r="L192" s="21" t="n">
        <f aca="false">IF(AND(I192="OK",E192&lt;&gt;"",O192=1),MIN(J192,N192),0)</f>
        <v>0</v>
      </c>
      <c r="M192" s="21" t="n">
        <f aca="false">IF(AND(I192="OK",E192&lt;&gt;"",O192=1),MAX(0,N192-J192),0)</f>
        <v>0</v>
      </c>
      <c r="N192" s="21" t="str">
        <f aca="false">IF(AND(I192="OK",E192&lt;&gt;""),SUMIFS($D$12:$D$511,$E$12:$E$511,E192,$F$12:$F$511,F192,$B$12:$B$511,"&lt;="&amp;Календарь!$L$5,$I$12:$I$511,"OK"),"")</f>
        <v/>
      </c>
      <c r="O192" s="19" t="n">
        <f aca="false">IF(AND(I192="OK",E192&lt;&gt;""),IF(COUNTIFS($E$12:E192,E192,$F$12:F192,F192,$I$12:I192,"OK")=1,1,0),0)</f>
        <v>0</v>
      </c>
    </row>
    <row r="193" customFormat="false" ht="22" hidden="false" customHeight="true" outlineLevel="0" collapsed="false">
      <c r="A193" s="6"/>
      <c r="B193" s="5"/>
      <c r="C193" s="6"/>
      <c r="D193" s="7"/>
      <c r="E193" s="6"/>
      <c r="F193" s="5"/>
      <c r="G193" s="6"/>
      <c r="H193" s="6"/>
      <c r="I193" s="19" t="str">
        <f aca="false">IF(COUNTA(A193:H193)=0,"",IF(OR(A193="",NOT(ISNUMBER(B193)),NOT(ISNUMBER(D193)),AND(C193&lt;&gt;"Приход",C193&lt;&gt;"Расход")),"Ошибка: поля или тип",IF(OR(B193&lt;36526,B193&gt;109574,B193&lt;&gt;INT(B193),D193&lt;0),"Ошибка: дата или сумма",IF(COUNTIFS($A$12:$A$511,A193)&lt;&gt;1,"Ошибка: повтор ID",IF(E193="",IF(OR(F193&lt;&gt;"",H193=""),"Ошибка: внеплановая статья/срок","OK"),IF(COUNTIFS(Планы!$A$12:$A$111,E193)&lt;&gt;1,"Ошибка: ID плана",IF(INDEX(Планы!$K$12:$K$111,MATCH(E193,Планы!$A$12:$A$111,0))&lt;&gt;"OK","Ошибка: исходный план",IF(OR(NOT(ISNUMBER(F193)),C193&lt;&gt;INDEX(Планы!$D$12:$D$111,MATCH(E193,Планы!$A$12:$A$111,0))),"Ошибка: срок/направление",IF(AND(F193&gt;=INDEX(Планы!$E$12:$E$111,MATCH(E193,Планы!$A$12:$A$111,0)),F193&lt;=INDEX(Планы!$L$12:$L$111,MATCH(E193,Планы!$A$12:$A$111,0)),IF(INDEX(Планы!$F$12:$F$111,MATCH(E193,Планы!$A$12:$A$111,0))="Разово",F193=INDEX(Планы!$E$12:$E$111,MATCH(E193,Планы!$A$12:$A$111,0)),IF(INDEX(Планы!$F$12:$F$111,MATCH(E193,Планы!$A$12:$A$111,0))="Еженедельно",MOD(F193-INDEX(Планы!$E$12:$E$111,MATCH(E193,Планы!$A$12:$A$111,0)),7)=0,F193=DATE(YEAR(F193),MONTH(F193),MIN(DAY(INDEX(Планы!$E$12:$E$111,MATCH(E193,Планы!$A$12:$A$111,0))),DAY(EOMONTH(F193,0))))))),"OK","Ошибка: нет повторения")))))))))</f>
        <v/>
      </c>
      <c r="J193" s="21" t="str">
        <f aca="false">IF(AND(I193="OK",E193&lt;&gt;""),INDEX(Планы!$G$12:$G$111,MATCH(E193,Планы!$A$12:$A$111,0)),"")</f>
        <v/>
      </c>
      <c r="K193" s="21" t="str">
        <f aca="false">IF(I193&lt;&gt;"OK","",IF(E193="",H193,INDEX(Планы!$C$12:$C$111,MATCH(E193,Планы!$A$12:$A$111,0))))</f>
        <v/>
      </c>
      <c r="L193" s="21" t="n">
        <f aca="false">IF(AND(I193="OK",E193&lt;&gt;"",O193=1),MIN(J193,N193),0)</f>
        <v>0</v>
      </c>
      <c r="M193" s="21" t="n">
        <f aca="false">IF(AND(I193="OK",E193&lt;&gt;"",O193=1),MAX(0,N193-J193),0)</f>
        <v>0</v>
      </c>
      <c r="N193" s="21" t="str">
        <f aca="false">IF(AND(I193="OK",E193&lt;&gt;""),SUMIFS($D$12:$D$511,$E$12:$E$511,E193,$F$12:$F$511,F193,$B$12:$B$511,"&lt;="&amp;Календарь!$L$5,$I$12:$I$511,"OK"),"")</f>
        <v/>
      </c>
      <c r="O193" s="19" t="n">
        <f aca="false">IF(AND(I193="OK",E193&lt;&gt;""),IF(COUNTIFS($E$12:E193,E193,$F$12:F193,F193,$I$12:I193,"OK")=1,1,0),0)</f>
        <v>0</v>
      </c>
    </row>
    <row r="194" customFormat="false" ht="22" hidden="false" customHeight="true" outlineLevel="0" collapsed="false">
      <c r="A194" s="6"/>
      <c r="B194" s="5"/>
      <c r="C194" s="6"/>
      <c r="D194" s="7"/>
      <c r="E194" s="6"/>
      <c r="F194" s="5"/>
      <c r="G194" s="6"/>
      <c r="H194" s="6"/>
      <c r="I194" s="19" t="str">
        <f aca="false">IF(COUNTA(A194:H194)=0,"",IF(OR(A194="",NOT(ISNUMBER(B194)),NOT(ISNUMBER(D194)),AND(C194&lt;&gt;"Приход",C194&lt;&gt;"Расход")),"Ошибка: поля или тип",IF(OR(B194&lt;36526,B194&gt;109574,B194&lt;&gt;INT(B194),D194&lt;0),"Ошибка: дата или сумма",IF(COUNTIFS($A$12:$A$511,A194)&lt;&gt;1,"Ошибка: повтор ID",IF(E194="",IF(OR(F194&lt;&gt;"",H194=""),"Ошибка: внеплановая статья/срок","OK"),IF(COUNTIFS(Планы!$A$12:$A$111,E194)&lt;&gt;1,"Ошибка: ID плана",IF(INDEX(Планы!$K$12:$K$111,MATCH(E194,Планы!$A$12:$A$111,0))&lt;&gt;"OK","Ошибка: исходный план",IF(OR(NOT(ISNUMBER(F194)),C194&lt;&gt;INDEX(Планы!$D$12:$D$111,MATCH(E194,Планы!$A$12:$A$111,0))),"Ошибка: срок/направление",IF(AND(F194&gt;=INDEX(Планы!$E$12:$E$111,MATCH(E194,Планы!$A$12:$A$111,0)),F194&lt;=INDEX(Планы!$L$12:$L$111,MATCH(E194,Планы!$A$12:$A$111,0)),IF(INDEX(Планы!$F$12:$F$111,MATCH(E194,Планы!$A$12:$A$111,0))="Разово",F194=INDEX(Планы!$E$12:$E$111,MATCH(E194,Планы!$A$12:$A$111,0)),IF(INDEX(Планы!$F$12:$F$111,MATCH(E194,Планы!$A$12:$A$111,0))="Еженедельно",MOD(F194-INDEX(Планы!$E$12:$E$111,MATCH(E194,Планы!$A$12:$A$111,0)),7)=0,F194=DATE(YEAR(F194),MONTH(F194),MIN(DAY(INDEX(Планы!$E$12:$E$111,MATCH(E194,Планы!$A$12:$A$111,0))),DAY(EOMONTH(F194,0))))))),"OK","Ошибка: нет повторения")))))))))</f>
        <v/>
      </c>
      <c r="J194" s="21" t="str">
        <f aca="false">IF(AND(I194="OK",E194&lt;&gt;""),INDEX(Планы!$G$12:$G$111,MATCH(E194,Планы!$A$12:$A$111,0)),"")</f>
        <v/>
      </c>
      <c r="K194" s="21" t="str">
        <f aca="false">IF(I194&lt;&gt;"OK","",IF(E194="",H194,INDEX(Планы!$C$12:$C$111,MATCH(E194,Планы!$A$12:$A$111,0))))</f>
        <v/>
      </c>
      <c r="L194" s="21" t="n">
        <f aca="false">IF(AND(I194="OK",E194&lt;&gt;"",O194=1),MIN(J194,N194),0)</f>
        <v>0</v>
      </c>
      <c r="M194" s="21" t="n">
        <f aca="false">IF(AND(I194="OK",E194&lt;&gt;"",O194=1),MAX(0,N194-J194),0)</f>
        <v>0</v>
      </c>
      <c r="N194" s="21" t="str">
        <f aca="false">IF(AND(I194="OK",E194&lt;&gt;""),SUMIFS($D$12:$D$511,$E$12:$E$511,E194,$F$12:$F$511,F194,$B$12:$B$511,"&lt;="&amp;Календарь!$L$5,$I$12:$I$511,"OK"),"")</f>
        <v/>
      </c>
      <c r="O194" s="19" t="n">
        <f aca="false">IF(AND(I194="OK",E194&lt;&gt;""),IF(COUNTIFS($E$12:E194,E194,$F$12:F194,F194,$I$12:I194,"OK")=1,1,0),0)</f>
        <v>0</v>
      </c>
    </row>
    <row r="195" customFormat="false" ht="22" hidden="false" customHeight="true" outlineLevel="0" collapsed="false">
      <c r="A195" s="6"/>
      <c r="B195" s="5"/>
      <c r="C195" s="6"/>
      <c r="D195" s="7"/>
      <c r="E195" s="6"/>
      <c r="F195" s="5"/>
      <c r="G195" s="6"/>
      <c r="H195" s="6"/>
      <c r="I195" s="19" t="str">
        <f aca="false">IF(COUNTA(A195:H195)=0,"",IF(OR(A195="",NOT(ISNUMBER(B195)),NOT(ISNUMBER(D195)),AND(C195&lt;&gt;"Приход",C195&lt;&gt;"Расход")),"Ошибка: поля или тип",IF(OR(B195&lt;36526,B195&gt;109574,B195&lt;&gt;INT(B195),D195&lt;0),"Ошибка: дата или сумма",IF(COUNTIFS($A$12:$A$511,A195)&lt;&gt;1,"Ошибка: повтор ID",IF(E195="",IF(OR(F195&lt;&gt;"",H195=""),"Ошибка: внеплановая статья/срок","OK"),IF(COUNTIFS(Планы!$A$12:$A$111,E195)&lt;&gt;1,"Ошибка: ID плана",IF(INDEX(Планы!$K$12:$K$111,MATCH(E195,Планы!$A$12:$A$111,0))&lt;&gt;"OK","Ошибка: исходный план",IF(OR(NOT(ISNUMBER(F195)),C195&lt;&gt;INDEX(Планы!$D$12:$D$111,MATCH(E195,Планы!$A$12:$A$111,0))),"Ошибка: срок/направление",IF(AND(F195&gt;=INDEX(Планы!$E$12:$E$111,MATCH(E195,Планы!$A$12:$A$111,0)),F195&lt;=INDEX(Планы!$L$12:$L$111,MATCH(E195,Планы!$A$12:$A$111,0)),IF(INDEX(Планы!$F$12:$F$111,MATCH(E195,Планы!$A$12:$A$111,0))="Разово",F195=INDEX(Планы!$E$12:$E$111,MATCH(E195,Планы!$A$12:$A$111,0)),IF(INDEX(Планы!$F$12:$F$111,MATCH(E195,Планы!$A$12:$A$111,0))="Еженедельно",MOD(F195-INDEX(Планы!$E$12:$E$111,MATCH(E195,Планы!$A$12:$A$111,0)),7)=0,F195=DATE(YEAR(F195),MONTH(F195),MIN(DAY(INDEX(Планы!$E$12:$E$111,MATCH(E195,Планы!$A$12:$A$111,0))),DAY(EOMONTH(F195,0))))))),"OK","Ошибка: нет повторения")))))))))</f>
        <v/>
      </c>
      <c r="J195" s="21" t="str">
        <f aca="false">IF(AND(I195="OK",E195&lt;&gt;""),INDEX(Планы!$G$12:$G$111,MATCH(E195,Планы!$A$12:$A$111,0)),"")</f>
        <v/>
      </c>
      <c r="K195" s="21" t="str">
        <f aca="false">IF(I195&lt;&gt;"OK","",IF(E195="",H195,INDEX(Планы!$C$12:$C$111,MATCH(E195,Планы!$A$12:$A$111,0))))</f>
        <v/>
      </c>
      <c r="L195" s="21" t="n">
        <f aca="false">IF(AND(I195="OK",E195&lt;&gt;"",O195=1),MIN(J195,N195),0)</f>
        <v>0</v>
      </c>
      <c r="M195" s="21" t="n">
        <f aca="false">IF(AND(I195="OK",E195&lt;&gt;"",O195=1),MAX(0,N195-J195),0)</f>
        <v>0</v>
      </c>
      <c r="N195" s="21" t="str">
        <f aca="false">IF(AND(I195="OK",E195&lt;&gt;""),SUMIFS($D$12:$D$511,$E$12:$E$511,E195,$F$12:$F$511,F195,$B$12:$B$511,"&lt;="&amp;Календарь!$L$5,$I$12:$I$511,"OK"),"")</f>
        <v/>
      </c>
      <c r="O195" s="19" t="n">
        <f aca="false">IF(AND(I195="OK",E195&lt;&gt;""),IF(COUNTIFS($E$12:E195,E195,$F$12:F195,F195,$I$12:I195,"OK")=1,1,0),0)</f>
        <v>0</v>
      </c>
    </row>
    <row r="196" customFormat="false" ht="22" hidden="false" customHeight="true" outlineLevel="0" collapsed="false">
      <c r="A196" s="6"/>
      <c r="B196" s="5"/>
      <c r="C196" s="6"/>
      <c r="D196" s="7"/>
      <c r="E196" s="6"/>
      <c r="F196" s="5"/>
      <c r="G196" s="6"/>
      <c r="H196" s="6"/>
      <c r="I196" s="19" t="str">
        <f aca="false">IF(COUNTA(A196:H196)=0,"",IF(OR(A196="",NOT(ISNUMBER(B196)),NOT(ISNUMBER(D196)),AND(C196&lt;&gt;"Приход",C196&lt;&gt;"Расход")),"Ошибка: поля или тип",IF(OR(B196&lt;36526,B196&gt;109574,B196&lt;&gt;INT(B196),D196&lt;0),"Ошибка: дата или сумма",IF(COUNTIFS($A$12:$A$511,A196)&lt;&gt;1,"Ошибка: повтор ID",IF(E196="",IF(OR(F196&lt;&gt;"",H196=""),"Ошибка: внеплановая статья/срок","OK"),IF(COUNTIFS(Планы!$A$12:$A$111,E196)&lt;&gt;1,"Ошибка: ID плана",IF(INDEX(Планы!$K$12:$K$111,MATCH(E196,Планы!$A$12:$A$111,0))&lt;&gt;"OK","Ошибка: исходный план",IF(OR(NOT(ISNUMBER(F196)),C196&lt;&gt;INDEX(Планы!$D$12:$D$111,MATCH(E196,Планы!$A$12:$A$111,0))),"Ошибка: срок/направление",IF(AND(F196&gt;=INDEX(Планы!$E$12:$E$111,MATCH(E196,Планы!$A$12:$A$111,0)),F196&lt;=INDEX(Планы!$L$12:$L$111,MATCH(E196,Планы!$A$12:$A$111,0)),IF(INDEX(Планы!$F$12:$F$111,MATCH(E196,Планы!$A$12:$A$111,0))="Разово",F196=INDEX(Планы!$E$12:$E$111,MATCH(E196,Планы!$A$12:$A$111,0)),IF(INDEX(Планы!$F$12:$F$111,MATCH(E196,Планы!$A$12:$A$111,0))="Еженедельно",MOD(F196-INDEX(Планы!$E$12:$E$111,MATCH(E196,Планы!$A$12:$A$111,0)),7)=0,F196=DATE(YEAR(F196),MONTH(F196),MIN(DAY(INDEX(Планы!$E$12:$E$111,MATCH(E196,Планы!$A$12:$A$111,0))),DAY(EOMONTH(F196,0))))))),"OK","Ошибка: нет повторения")))))))))</f>
        <v/>
      </c>
      <c r="J196" s="21" t="str">
        <f aca="false">IF(AND(I196="OK",E196&lt;&gt;""),INDEX(Планы!$G$12:$G$111,MATCH(E196,Планы!$A$12:$A$111,0)),"")</f>
        <v/>
      </c>
      <c r="K196" s="21" t="str">
        <f aca="false">IF(I196&lt;&gt;"OK","",IF(E196="",H196,INDEX(Планы!$C$12:$C$111,MATCH(E196,Планы!$A$12:$A$111,0))))</f>
        <v/>
      </c>
      <c r="L196" s="21" t="n">
        <f aca="false">IF(AND(I196="OK",E196&lt;&gt;"",O196=1),MIN(J196,N196),0)</f>
        <v>0</v>
      </c>
      <c r="M196" s="21" t="n">
        <f aca="false">IF(AND(I196="OK",E196&lt;&gt;"",O196=1),MAX(0,N196-J196),0)</f>
        <v>0</v>
      </c>
      <c r="N196" s="21" t="str">
        <f aca="false">IF(AND(I196="OK",E196&lt;&gt;""),SUMIFS($D$12:$D$511,$E$12:$E$511,E196,$F$12:$F$511,F196,$B$12:$B$511,"&lt;="&amp;Календарь!$L$5,$I$12:$I$511,"OK"),"")</f>
        <v/>
      </c>
      <c r="O196" s="19" t="n">
        <f aca="false">IF(AND(I196="OK",E196&lt;&gt;""),IF(COUNTIFS($E$12:E196,E196,$F$12:F196,F196,$I$12:I196,"OK")=1,1,0),0)</f>
        <v>0</v>
      </c>
    </row>
    <row r="197" customFormat="false" ht="22" hidden="false" customHeight="true" outlineLevel="0" collapsed="false">
      <c r="A197" s="6"/>
      <c r="B197" s="5"/>
      <c r="C197" s="6"/>
      <c r="D197" s="7"/>
      <c r="E197" s="6"/>
      <c r="F197" s="5"/>
      <c r="G197" s="6"/>
      <c r="H197" s="6"/>
      <c r="I197" s="19" t="str">
        <f aca="false">IF(COUNTA(A197:H197)=0,"",IF(OR(A197="",NOT(ISNUMBER(B197)),NOT(ISNUMBER(D197)),AND(C197&lt;&gt;"Приход",C197&lt;&gt;"Расход")),"Ошибка: поля или тип",IF(OR(B197&lt;36526,B197&gt;109574,B197&lt;&gt;INT(B197),D197&lt;0),"Ошибка: дата или сумма",IF(COUNTIFS($A$12:$A$511,A197)&lt;&gt;1,"Ошибка: повтор ID",IF(E197="",IF(OR(F197&lt;&gt;"",H197=""),"Ошибка: внеплановая статья/срок","OK"),IF(COUNTIFS(Планы!$A$12:$A$111,E197)&lt;&gt;1,"Ошибка: ID плана",IF(INDEX(Планы!$K$12:$K$111,MATCH(E197,Планы!$A$12:$A$111,0))&lt;&gt;"OK","Ошибка: исходный план",IF(OR(NOT(ISNUMBER(F197)),C197&lt;&gt;INDEX(Планы!$D$12:$D$111,MATCH(E197,Планы!$A$12:$A$111,0))),"Ошибка: срок/направление",IF(AND(F197&gt;=INDEX(Планы!$E$12:$E$111,MATCH(E197,Планы!$A$12:$A$111,0)),F197&lt;=INDEX(Планы!$L$12:$L$111,MATCH(E197,Планы!$A$12:$A$111,0)),IF(INDEX(Планы!$F$12:$F$111,MATCH(E197,Планы!$A$12:$A$111,0))="Разово",F197=INDEX(Планы!$E$12:$E$111,MATCH(E197,Планы!$A$12:$A$111,0)),IF(INDEX(Планы!$F$12:$F$111,MATCH(E197,Планы!$A$12:$A$111,0))="Еженедельно",MOD(F197-INDEX(Планы!$E$12:$E$111,MATCH(E197,Планы!$A$12:$A$111,0)),7)=0,F197=DATE(YEAR(F197),MONTH(F197),MIN(DAY(INDEX(Планы!$E$12:$E$111,MATCH(E197,Планы!$A$12:$A$111,0))),DAY(EOMONTH(F197,0))))))),"OK","Ошибка: нет повторения")))))))))</f>
        <v/>
      </c>
      <c r="J197" s="21" t="str">
        <f aca="false">IF(AND(I197="OK",E197&lt;&gt;""),INDEX(Планы!$G$12:$G$111,MATCH(E197,Планы!$A$12:$A$111,0)),"")</f>
        <v/>
      </c>
      <c r="K197" s="21" t="str">
        <f aca="false">IF(I197&lt;&gt;"OK","",IF(E197="",H197,INDEX(Планы!$C$12:$C$111,MATCH(E197,Планы!$A$12:$A$111,0))))</f>
        <v/>
      </c>
      <c r="L197" s="21" t="n">
        <f aca="false">IF(AND(I197="OK",E197&lt;&gt;"",O197=1),MIN(J197,N197),0)</f>
        <v>0</v>
      </c>
      <c r="M197" s="21" t="n">
        <f aca="false">IF(AND(I197="OK",E197&lt;&gt;"",O197=1),MAX(0,N197-J197),0)</f>
        <v>0</v>
      </c>
      <c r="N197" s="21" t="str">
        <f aca="false">IF(AND(I197="OK",E197&lt;&gt;""),SUMIFS($D$12:$D$511,$E$12:$E$511,E197,$F$12:$F$511,F197,$B$12:$B$511,"&lt;="&amp;Календарь!$L$5,$I$12:$I$511,"OK"),"")</f>
        <v/>
      </c>
      <c r="O197" s="19" t="n">
        <f aca="false">IF(AND(I197="OK",E197&lt;&gt;""),IF(COUNTIFS($E$12:E197,E197,$F$12:F197,F197,$I$12:I197,"OK")=1,1,0),0)</f>
        <v>0</v>
      </c>
    </row>
    <row r="198" customFormat="false" ht="22" hidden="false" customHeight="true" outlineLevel="0" collapsed="false">
      <c r="A198" s="6"/>
      <c r="B198" s="5"/>
      <c r="C198" s="6"/>
      <c r="D198" s="7"/>
      <c r="E198" s="6"/>
      <c r="F198" s="5"/>
      <c r="G198" s="6"/>
      <c r="H198" s="6"/>
      <c r="I198" s="19" t="str">
        <f aca="false">IF(COUNTA(A198:H198)=0,"",IF(OR(A198="",NOT(ISNUMBER(B198)),NOT(ISNUMBER(D198)),AND(C198&lt;&gt;"Приход",C198&lt;&gt;"Расход")),"Ошибка: поля или тип",IF(OR(B198&lt;36526,B198&gt;109574,B198&lt;&gt;INT(B198),D198&lt;0),"Ошибка: дата или сумма",IF(COUNTIFS($A$12:$A$511,A198)&lt;&gt;1,"Ошибка: повтор ID",IF(E198="",IF(OR(F198&lt;&gt;"",H198=""),"Ошибка: внеплановая статья/срок","OK"),IF(COUNTIFS(Планы!$A$12:$A$111,E198)&lt;&gt;1,"Ошибка: ID плана",IF(INDEX(Планы!$K$12:$K$111,MATCH(E198,Планы!$A$12:$A$111,0))&lt;&gt;"OK","Ошибка: исходный план",IF(OR(NOT(ISNUMBER(F198)),C198&lt;&gt;INDEX(Планы!$D$12:$D$111,MATCH(E198,Планы!$A$12:$A$111,0))),"Ошибка: срок/направление",IF(AND(F198&gt;=INDEX(Планы!$E$12:$E$111,MATCH(E198,Планы!$A$12:$A$111,0)),F198&lt;=INDEX(Планы!$L$12:$L$111,MATCH(E198,Планы!$A$12:$A$111,0)),IF(INDEX(Планы!$F$12:$F$111,MATCH(E198,Планы!$A$12:$A$111,0))="Разово",F198=INDEX(Планы!$E$12:$E$111,MATCH(E198,Планы!$A$12:$A$111,0)),IF(INDEX(Планы!$F$12:$F$111,MATCH(E198,Планы!$A$12:$A$111,0))="Еженедельно",MOD(F198-INDEX(Планы!$E$12:$E$111,MATCH(E198,Планы!$A$12:$A$111,0)),7)=0,F198=DATE(YEAR(F198),MONTH(F198),MIN(DAY(INDEX(Планы!$E$12:$E$111,MATCH(E198,Планы!$A$12:$A$111,0))),DAY(EOMONTH(F198,0))))))),"OK","Ошибка: нет повторения")))))))))</f>
        <v/>
      </c>
      <c r="J198" s="21" t="str">
        <f aca="false">IF(AND(I198="OK",E198&lt;&gt;""),INDEX(Планы!$G$12:$G$111,MATCH(E198,Планы!$A$12:$A$111,0)),"")</f>
        <v/>
      </c>
      <c r="K198" s="21" t="str">
        <f aca="false">IF(I198&lt;&gt;"OK","",IF(E198="",H198,INDEX(Планы!$C$12:$C$111,MATCH(E198,Планы!$A$12:$A$111,0))))</f>
        <v/>
      </c>
      <c r="L198" s="21" t="n">
        <f aca="false">IF(AND(I198="OK",E198&lt;&gt;"",O198=1),MIN(J198,N198),0)</f>
        <v>0</v>
      </c>
      <c r="M198" s="21" t="n">
        <f aca="false">IF(AND(I198="OK",E198&lt;&gt;"",O198=1),MAX(0,N198-J198),0)</f>
        <v>0</v>
      </c>
      <c r="N198" s="21" t="str">
        <f aca="false">IF(AND(I198="OK",E198&lt;&gt;""),SUMIFS($D$12:$D$511,$E$12:$E$511,E198,$F$12:$F$511,F198,$B$12:$B$511,"&lt;="&amp;Календарь!$L$5,$I$12:$I$511,"OK"),"")</f>
        <v/>
      </c>
      <c r="O198" s="19" t="n">
        <f aca="false">IF(AND(I198="OK",E198&lt;&gt;""),IF(COUNTIFS($E$12:E198,E198,$F$12:F198,F198,$I$12:I198,"OK")=1,1,0),0)</f>
        <v>0</v>
      </c>
    </row>
    <row r="199" customFormat="false" ht="22" hidden="false" customHeight="true" outlineLevel="0" collapsed="false">
      <c r="A199" s="6"/>
      <c r="B199" s="5"/>
      <c r="C199" s="6"/>
      <c r="D199" s="7"/>
      <c r="E199" s="6"/>
      <c r="F199" s="5"/>
      <c r="G199" s="6"/>
      <c r="H199" s="6"/>
      <c r="I199" s="19" t="str">
        <f aca="false">IF(COUNTA(A199:H199)=0,"",IF(OR(A199="",NOT(ISNUMBER(B199)),NOT(ISNUMBER(D199)),AND(C199&lt;&gt;"Приход",C199&lt;&gt;"Расход")),"Ошибка: поля или тип",IF(OR(B199&lt;36526,B199&gt;109574,B199&lt;&gt;INT(B199),D199&lt;0),"Ошибка: дата или сумма",IF(COUNTIFS($A$12:$A$511,A199)&lt;&gt;1,"Ошибка: повтор ID",IF(E199="",IF(OR(F199&lt;&gt;"",H199=""),"Ошибка: внеплановая статья/срок","OK"),IF(COUNTIFS(Планы!$A$12:$A$111,E199)&lt;&gt;1,"Ошибка: ID плана",IF(INDEX(Планы!$K$12:$K$111,MATCH(E199,Планы!$A$12:$A$111,0))&lt;&gt;"OK","Ошибка: исходный план",IF(OR(NOT(ISNUMBER(F199)),C199&lt;&gt;INDEX(Планы!$D$12:$D$111,MATCH(E199,Планы!$A$12:$A$111,0))),"Ошибка: срок/направление",IF(AND(F199&gt;=INDEX(Планы!$E$12:$E$111,MATCH(E199,Планы!$A$12:$A$111,0)),F199&lt;=INDEX(Планы!$L$12:$L$111,MATCH(E199,Планы!$A$12:$A$111,0)),IF(INDEX(Планы!$F$12:$F$111,MATCH(E199,Планы!$A$12:$A$111,0))="Разово",F199=INDEX(Планы!$E$12:$E$111,MATCH(E199,Планы!$A$12:$A$111,0)),IF(INDEX(Планы!$F$12:$F$111,MATCH(E199,Планы!$A$12:$A$111,0))="Еженедельно",MOD(F199-INDEX(Планы!$E$12:$E$111,MATCH(E199,Планы!$A$12:$A$111,0)),7)=0,F199=DATE(YEAR(F199),MONTH(F199),MIN(DAY(INDEX(Планы!$E$12:$E$111,MATCH(E199,Планы!$A$12:$A$111,0))),DAY(EOMONTH(F199,0))))))),"OK","Ошибка: нет повторения")))))))))</f>
        <v/>
      </c>
      <c r="J199" s="21" t="str">
        <f aca="false">IF(AND(I199="OK",E199&lt;&gt;""),INDEX(Планы!$G$12:$G$111,MATCH(E199,Планы!$A$12:$A$111,0)),"")</f>
        <v/>
      </c>
      <c r="K199" s="21" t="str">
        <f aca="false">IF(I199&lt;&gt;"OK","",IF(E199="",H199,INDEX(Планы!$C$12:$C$111,MATCH(E199,Планы!$A$12:$A$111,0))))</f>
        <v/>
      </c>
      <c r="L199" s="21" t="n">
        <f aca="false">IF(AND(I199="OK",E199&lt;&gt;"",O199=1),MIN(J199,N199),0)</f>
        <v>0</v>
      </c>
      <c r="M199" s="21" t="n">
        <f aca="false">IF(AND(I199="OK",E199&lt;&gt;"",O199=1),MAX(0,N199-J199),0)</f>
        <v>0</v>
      </c>
      <c r="N199" s="21" t="str">
        <f aca="false">IF(AND(I199="OK",E199&lt;&gt;""),SUMIFS($D$12:$D$511,$E$12:$E$511,E199,$F$12:$F$511,F199,$B$12:$B$511,"&lt;="&amp;Календарь!$L$5,$I$12:$I$511,"OK"),"")</f>
        <v/>
      </c>
      <c r="O199" s="19" t="n">
        <f aca="false">IF(AND(I199="OK",E199&lt;&gt;""),IF(COUNTIFS($E$12:E199,E199,$F$12:F199,F199,$I$12:I199,"OK")=1,1,0),0)</f>
        <v>0</v>
      </c>
    </row>
    <row r="200" customFormat="false" ht="22" hidden="false" customHeight="true" outlineLevel="0" collapsed="false">
      <c r="A200" s="6"/>
      <c r="B200" s="5"/>
      <c r="C200" s="6"/>
      <c r="D200" s="7"/>
      <c r="E200" s="6"/>
      <c r="F200" s="5"/>
      <c r="G200" s="6"/>
      <c r="H200" s="6"/>
      <c r="I200" s="19" t="str">
        <f aca="false">IF(COUNTA(A200:H200)=0,"",IF(OR(A200="",NOT(ISNUMBER(B200)),NOT(ISNUMBER(D200)),AND(C200&lt;&gt;"Приход",C200&lt;&gt;"Расход")),"Ошибка: поля или тип",IF(OR(B200&lt;36526,B200&gt;109574,B200&lt;&gt;INT(B200),D200&lt;0),"Ошибка: дата или сумма",IF(COUNTIFS($A$12:$A$511,A200)&lt;&gt;1,"Ошибка: повтор ID",IF(E200="",IF(OR(F200&lt;&gt;"",H200=""),"Ошибка: внеплановая статья/срок","OK"),IF(COUNTIFS(Планы!$A$12:$A$111,E200)&lt;&gt;1,"Ошибка: ID плана",IF(INDEX(Планы!$K$12:$K$111,MATCH(E200,Планы!$A$12:$A$111,0))&lt;&gt;"OK","Ошибка: исходный план",IF(OR(NOT(ISNUMBER(F200)),C200&lt;&gt;INDEX(Планы!$D$12:$D$111,MATCH(E200,Планы!$A$12:$A$111,0))),"Ошибка: срок/направление",IF(AND(F200&gt;=INDEX(Планы!$E$12:$E$111,MATCH(E200,Планы!$A$12:$A$111,0)),F200&lt;=INDEX(Планы!$L$12:$L$111,MATCH(E200,Планы!$A$12:$A$111,0)),IF(INDEX(Планы!$F$12:$F$111,MATCH(E200,Планы!$A$12:$A$111,0))="Разово",F200=INDEX(Планы!$E$12:$E$111,MATCH(E200,Планы!$A$12:$A$111,0)),IF(INDEX(Планы!$F$12:$F$111,MATCH(E200,Планы!$A$12:$A$111,0))="Еженедельно",MOD(F200-INDEX(Планы!$E$12:$E$111,MATCH(E200,Планы!$A$12:$A$111,0)),7)=0,F200=DATE(YEAR(F200),MONTH(F200),MIN(DAY(INDEX(Планы!$E$12:$E$111,MATCH(E200,Планы!$A$12:$A$111,0))),DAY(EOMONTH(F200,0))))))),"OK","Ошибка: нет повторения")))))))))</f>
        <v/>
      </c>
      <c r="J200" s="21" t="str">
        <f aca="false">IF(AND(I200="OK",E200&lt;&gt;""),INDEX(Планы!$G$12:$G$111,MATCH(E200,Планы!$A$12:$A$111,0)),"")</f>
        <v/>
      </c>
      <c r="K200" s="21" t="str">
        <f aca="false">IF(I200&lt;&gt;"OK","",IF(E200="",H200,INDEX(Планы!$C$12:$C$111,MATCH(E200,Планы!$A$12:$A$111,0))))</f>
        <v/>
      </c>
      <c r="L200" s="21" t="n">
        <f aca="false">IF(AND(I200="OK",E200&lt;&gt;"",O200=1),MIN(J200,N200),0)</f>
        <v>0</v>
      </c>
      <c r="M200" s="21" t="n">
        <f aca="false">IF(AND(I200="OK",E200&lt;&gt;"",O200=1),MAX(0,N200-J200),0)</f>
        <v>0</v>
      </c>
      <c r="N200" s="21" t="str">
        <f aca="false">IF(AND(I200="OK",E200&lt;&gt;""),SUMIFS($D$12:$D$511,$E$12:$E$511,E200,$F$12:$F$511,F200,$B$12:$B$511,"&lt;="&amp;Календарь!$L$5,$I$12:$I$511,"OK"),"")</f>
        <v/>
      </c>
      <c r="O200" s="19" t="n">
        <f aca="false">IF(AND(I200="OK",E200&lt;&gt;""),IF(COUNTIFS($E$12:E200,E200,$F$12:F200,F200,$I$12:I200,"OK")=1,1,0),0)</f>
        <v>0</v>
      </c>
    </row>
    <row r="201" customFormat="false" ht="22" hidden="false" customHeight="true" outlineLevel="0" collapsed="false">
      <c r="A201" s="6"/>
      <c r="B201" s="5"/>
      <c r="C201" s="6"/>
      <c r="D201" s="7"/>
      <c r="E201" s="6"/>
      <c r="F201" s="5"/>
      <c r="G201" s="6"/>
      <c r="H201" s="6"/>
      <c r="I201" s="19" t="str">
        <f aca="false">IF(COUNTA(A201:H201)=0,"",IF(OR(A201="",NOT(ISNUMBER(B201)),NOT(ISNUMBER(D201)),AND(C201&lt;&gt;"Приход",C201&lt;&gt;"Расход")),"Ошибка: поля или тип",IF(OR(B201&lt;36526,B201&gt;109574,B201&lt;&gt;INT(B201),D201&lt;0),"Ошибка: дата или сумма",IF(COUNTIFS($A$12:$A$511,A201)&lt;&gt;1,"Ошибка: повтор ID",IF(E201="",IF(OR(F201&lt;&gt;"",H201=""),"Ошибка: внеплановая статья/срок","OK"),IF(COUNTIFS(Планы!$A$12:$A$111,E201)&lt;&gt;1,"Ошибка: ID плана",IF(INDEX(Планы!$K$12:$K$111,MATCH(E201,Планы!$A$12:$A$111,0))&lt;&gt;"OK","Ошибка: исходный план",IF(OR(NOT(ISNUMBER(F201)),C201&lt;&gt;INDEX(Планы!$D$12:$D$111,MATCH(E201,Планы!$A$12:$A$111,0))),"Ошибка: срок/направление",IF(AND(F201&gt;=INDEX(Планы!$E$12:$E$111,MATCH(E201,Планы!$A$12:$A$111,0)),F201&lt;=INDEX(Планы!$L$12:$L$111,MATCH(E201,Планы!$A$12:$A$111,0)),IF(INDEX(Планы!$F$12:$F$111,MATCH(E201,Планы!$A$12:$A$111,0))="Разово",F201=INDEX(Планы!$E$12:$E$111,MATCH(E201,Планы!$A$12:$A$111,0)),IF(INDEX(Планы!$F$12:$F$111,MATCH(E201,Планы!$A$12:$A$111,0))="Еженедельно",MOD(F201-INDEX(Планы!$E$12:$E$111,MATCH(E201,Планы!$A$12:$A$111,0)),7)=0,F201=DATE(YEAR(F201),MONTH(F201),MIN(DAY(INDEX(Планы!$E$12:$E$111,MATCH(E201,Планы!$A$12:$A$111,0))),DAY(EOMONTH(F201,0))))))),"OK","Ошибка: нет повторения")))))))))</f>
        <v/>
      </c>
      <c r="J201" s="21" t="str">
        <f aca="false">IF(AND(I201="OK",E201&lt;&gt;""),INDEX(Планы!$G$12:$G$111,MATCH(E201,Планы!$A$12:$A$111,0)),"")</f>
        <v/>
      </c>
      <c r="K201" s="21" t="str">
        <f aca="false">IF(I201&lt;&gt;"OK","",IF(E201="",H201,INDEX(Планы!$C$12:$C$111,MATCH(E201,Планы!$A$12:$A$111,0))))</f>
        <v/>
      </c>
      <c r="L201" s="21" t="n">
        <f aca="false">IF(AND(I201="OK",E201&lt;&gt;"",O201=1),MIN(J201,N201),0)</f>
        <v>0</v>
      </c>
      <c r="M201" s="21" t="n">
        <f aca="false">IF(AND(I201="OK",E201&lt;&gt;"",O201=1),MAX(0,N201-J201),0)</f>
        <v>0</v>
      </c>
      <c r="N201" s="21" t="str">
        <f aca="false">IF(AND(I201="OK",E201&lt;&gt;""),SUMIFS($D$12:$D$511,$E$12:$E$511,E201,$F$12:$F$511,F201,$B$12:$B$511,"&lt;="&amp;Календарь!$L$5,$I$12:$I$511,"OK"),"")</f>
        <v/>
      </c>
      <c r="O201" s="19" t="n">
        <f aca="false">IF(AND(I201="OK",E201&lt;&gt;""),IF(COUNTIFS($E$12:E201,E201,$F$12:F201,F201,$I$12:I201,"OK")=1,1,0),0)</f>
        <v>0</v>
      </c>
    </row>
    <row r="202" customFormat="false" ht="22" hidden="false" customHeight="true" outlineLevel="0" collapsed="false">
      <c r="A202" s="6"/>
      <c r="B202" s="5"/>
      <c r="C202" s="6"/>
      <c r="D202" s="7"/>
      <c r="E202" s="6"/>
      <c r="F202" s="5"/>
      <c r="G202" s="6"/>
      <c r="H202" s="6"/>
      <c r="I202" s="19" t="str">
        <f aca="false">IF(COUNTA(A202:H202)=0,"",IF(OR(A202="",NOT(ISNUMBER(B202)),NOT(ISNUMBER(D202)),AND(C202&lt;&gt;"Приход",C202&lt;&gt;"Расход")),"Ошибка: поля или тип",IF(OR(B202&lt;36526,B202&gt;109574,B202&lt;&gt;INT(B202),D202&lt;0),"Ошибка: дата или сумма",IF(COUNTIFS($A$12:$A$511,A202)&lt;&gt;1,"Ошибка: повтор ID",IF(E202="",IF(OR(F202&lt;&gt;"",H202=""),"Ошибка: внеплановая статья/срок","OK"),IF(COUNTIFS(Планы!$A$12:$A$111,E202)&lt;&gt;1,"Ошибка: ID плана",IF(INDEX(Планы!$K$12:$K$111,MATCH(E202,Планы!$A$12:$A$111,0))&lt;&gt;"OK","Ошибка: исходный план",IF(OR(NOT(ISNUMBER(F202)),C202&lt;&gt;INDEX(Планы!$D$12:$D$111,MATCH(E202,Планы!$A$12:$A$111,0))),"Ошибка: срок/направление",IF(AND(F202&gt;=INDEX(Планы!$E$12:$E$111,MATCH(E202,Планы!$A$12:$A$111,0)),F202&lt;=INDEX(Планы!$L$12:$L$111,MATCH(E202,Планы!$A$12:$A$111,0)),IF(INDEX(Планы!$F$12:$F$111,MATCH(E202,Планы!$A$12:$A$111,0))="Разово",F202=INDEX(Планы!$E$12:$E$111,MATCH(E202,Планы!$A$12:$A$111,0)),IF(INDEX(Планы!$F$12:$F$111,MATCH(E202,Планы!$A$12:$A$111,0))="Еженедельно",MOD(F202-INDEX(Планы!$E$12:$E$111,MATCH(E202,Планы!$A$12:$A$111,0)),7)=0,F202=DATE(YEAR(F202),MONTH(F202),MIN(DAY(INDEX(Планы!$E$12:$E$111,MATCH(E202,Планы!$A$12:$A$111,0))),DAY(EOMONTH(F202,0))))))),"OK","Ошибка: нет повторения")))))))))</f>
        <v/>
      </c>
      <c r="J202" s="21" t="str">
        <f aca="false">IF(AND(I202="OK",E202&lt;&gt;""),INDEX(Планы!$G$12:$G$111,MATCH(E202,Планы!$A$12:$A$111,0)),"")</f>
        <v/>
      </c>
      <c r="K202" s="21" t="str">
        <f aca="false">IF(I202&lt;&gt;"OK","",IF(E202="",H202,INDEX(Планы!$C$12:$C$111,MATCH(E202,Планы!$A$12:$A$111,0))))</f>
        <v/>
      </c>
      <c r="L202" s="21" t="n">
        <f aca="false">IF(AND(I202="OK",E202&lt;&gt;"",O202=1),MIN(J202,N202),0)</f>
        <v>0</v>
      </c>
      <c r="M202" s="21" t="n">
        <f aca="false">IF(AND(I202="OK",E202&lt;&gt;"",O202=1),MAX(0,N202-J202),0)</f>
        <v>0</v>
      </c>
      <c r="N202" s="21" t="str">
        <f aca="false">IF(AND(I202="OK",E202&lt;&gt;""),SUMIFS($D$12:$D$511,$E$12:$E$511,E202,$F$12:$F$511,F202,$B$12:$B$511,"&lt;="&amp;Календарь!$L$5,$I$12:$I$511,"OK"),"")</f>
        <v/>
      </c>
      <c r="O202" s="19" t="n">
        <f aca="false">IF(AND(I202="OK",E202&lt;&gt;""),IF(COUNTIFS($E$12:E202,E202,$F$12:F202,F202,$I$12:I202,"OK")=1,1,0),0)</f>
        <v>0</v>
      </c>
    </row>
    <row r="203" customFormat="false" ht="22" hidden="false" customHeight="true" outlineLevel="0" collapsed="false">
      <c r="A203" s="6"/>
      <c r="B203" s="5"/>
      <c r="C203" s="6"/>
      <c r="D203" s="7"/>
      <c r="E203" s="6"/>
      <c r="F203" s="5"/>
      <c r="G203" s="6"/>
      <c r="H203" s="6"/>
      <c r="I203" s="19" t="str">
        <f aca="false">IF(COUNTA(A203:H203)=0,"",IF(OR(A203="",NOT(ISNUMBER(B203)),NOT(ISNUMBER(D203)),AND(C203&lt;&gt;"Приход",C203&lt;&gt;"Расход")),"Ошибка: поля или тип",IF(OR(B203&lt;36526,B203&gt;109574,B203&lt;&gt;INT(B203),D203&lt;0),"Ошибка: дата или сумма",IF(COUNTIFS($A$12:$A$511,A203)&lt;&gt;1,"Ошибка: повтор ID",IF(E203="",IF(OR(F203&lt;&gt;"",H203=""),"Ошибка: внеплановая статья/срок","OK"),IF(COUNTIFS(Планы!$A$12:$A$111,E203)&lt;&gt;1,"Ошибка: ID плана",IF(INDEX(Планы!$K$12:$K$111,MATCH(E203,Планы!$A$12:$A$111,0))&lt;&gt;"OK","Ошибка: исходный план",IF(OR(NOT(ISNUMBER(F203)),C203&lt;&gt;INDEX(Планы!$D$12:$D$111,MATCH(E203,Планы!$A$12:$A$111,0))),"Ошибка: срок/направление",IF(AND(F203&gt;=INDEX(Планы!$E$12:$E$111,MATCH(E203,Планы!$A$12:$A$111,0)),F203&lt;=INDEX(Планы!$L$12:$L$111,MATCH(E203,Планы!$A$12:$A$111,0)),IF(INDEX(Планы!$F$12:$F$111,MATCH(E203,Планы!$A$12:$A$111,0))="Разово",F203=INDEX(Планы!$E$12:$E$111,MATCH(E203,Планы!$A$12:$A$111,0)),IF(INDEX(Планы!$F$12:$F$111,MATCH(E203,Планы!$A$12:$A$111,0))="Еженедельно",MOD(F203-INDEX(Планы!$E$12:$E$111,MATCH(E203,Планы!$A$12:$A$111,0)),7)=0,F203=DATE(YEAR(F203),MONTH(F203),MIN(DAY(INDEX(Планы!$E$12:$E$111,MATCH(E203,Планы!$A$12:$A$111,0))),DAY(EOMONTH(F203,0))))))),"OK","Ошибка: нет повторения")))))))))</f>
        <v/>
      </c>
      <c r="J203" s="21" t="str">
        <f aca="false">IF(AND(I203="OK",E203&lt;&gt;""),INDEX(Планы!$G$12:$G$111,MATCH(E203,Планы!$A$12:$A$111,0)),"")</f>
        <v/>
      </c>
      <c r="K203" s="21" t="str">
        <f aca="false">IF(I203&lt;&gt;"OK","",IF(E203="",H203,INDEX(Планы!$C$12:$C$111,MATCH(E203,Планы!$A$12:$A$111,0))))</f>
        <v/>
      </c>
      <c r="L203" s="21" t="n">
        <f aca="false">IF(AND(I203="OK",E203&lt;&gt;"",O203=1),MIN(J203,N203),0)</f>
        <v>0</v>
      </c>
      <c r="M203" s="21" t="n">
        <f aca="false">IF(AND(I203="OK",E203&lt;&gt;"",O203=1),MAX(0,N203-J203),0)</f>
        <v>0</v>
      </c>
      <c r="N203" s="21" t="str">
        <f aca="false">IF(AND(I203="OK",E203&lt;&gt;""),SUMIFS($D$12:$D$511,$E$12:$E$511,E203,$F$12:$F$511,F203,$B$12:$B$511,"&lt;="&amp;Календарь!$L$5,$I$12:$I$511,"OK"),"")</f>
        <v/>
      </c>
      <c r="O203" s="19" t="n">
        <f aca="false">IF(AND(I203="OK",E203&lt;&gt;""),IF(COUNTIFS($E$12:E203,E203,$F$12:F203,F203,$I$12:I203,"OK")=1,1,0),0)</f>
        <v>0</v>
      </c>
    </row>
    <row r="204" customFormat="false" ht="22" hidden="false" customHeight="true" outlineLevel="0" collapsed="false">
      <c r="A204" s="6"/>
      <c r="B204" s="5"/>
      <c r="C204" s="6"/>
      <c r="D204" s="7"/>
      <c r="E204" s="6"/>
      <c r="F204" s="5"/>
      <c r="G204" s="6"/>
      <c r="H204" s="6"/>
      <c r="I204" s="19" t="str">
        <f aca="false">IF(COUNTA(A204:H204)=0,"",IF(OR(A204="",NOT(ISNUMBER(B204)),NOT(ISNUMBER(D204)),AND(C204&lt;&gt;"Приход",C204&lt;&gt;"Расход")),"Ошибка: поля или тип",IF(OR(B204&lt;36526,B204&gt;109574,B204&lt;&gt;INT(B204),D204&lt;0),"Ошибка: дата или сумма",IF(COUNTIFS($A$12:$A$511,A204)&lt;&gt;1,"Ошибка: повтор ID",IF(E204="",IF(OR(F204&lt;&gt;"",H204=""),"Ошибка: внеплановая статья/срок","OK"),IF(COUNTIFS(Планы!$A$12:$A$111,E204)&lt;&gt;1,"Ошибка: ID плана",IF(INDEX(Планы!$K$12:$K$111,MATCH(E204,Планы!$A$12:$A$111,0))&lt;&gt;"OK","Ошибка: исходный план",IF(OR(NOT(ISNUMBER(F204)),C204&lt;&gt;INDEX(Планы!$D$12:$D$111,MATCH(E204,Планы!$A$12:$A$111,0))),"Ошибка: срок/направление",IF(AND(F204&gt;=INDEX(Планы!$E$12:$E$111,MATCH(E204,Планы!$A$12:$A$111,0)),F204&lt;=INDEX(Планы!$L$12:$L$111,MATCH(E204,Планы!$A$12:$A$111,0)),IF(INDEX(Планы!$F$12:$F$111,MATCH(E204,Планы!$A$12:$A$111,0))="Разово",F204=INDEX(Планы!$E$12:$E$111,MATCH(E204,Планы!$A$12:$A$111,0)),IF(INDEX(Планы!$F$12:$F$111,MATCH(E204,Планы!$A$12:$A$111,0))="Еженедельно",MOD(F204-INDEX(Планы!$E$12:$E$111,MATCH(E204,Планы!$A$12:$A$111,0)),7)=0,F204=DATE(YEAR(F204),MONTH(F204),MIN(DAY(INDEX(Планы!$E$12:$E$111,MATCH(E204,Планы!$A$12:$A$111,0))),DAY(EOMONTH(F204,0))))))),"OK","Ошибка: нет повторения")))))))))</f>
        <v/>
      </c>
      <c r="J204" s="21" t="str">
        <f aca="false">IF(AND(I204="OK",E204&lt;&gt;""),INDEX(Планы!$G$12:$G$111,MATCH(E204,Планы!$A$12:$A$111,0)),"")</f>
        <v/>
      </c>
      <c r="K204" s="21" t="str">
        <f aca="false">IF(I204&lt;&gt;"OK","",IF(E204="",H204,INDEX(Планы!$C$12:$C$111,MATCH(E204,Планы!$A$12:$A$111,0))))</f>
        <v/>
      </c>
      <c r="L204" s="21" t="n">
        <f aca="false">IF(AND(I204="OK",E204&lt;&gt;"",O204=1),MIN(J204,N204),0)</f>
        <v>0</v>
      </c>
      <c r="M204" s="21" t="n">
        <f aca="false">IF(AND(I204="OK",E204&lt;&gt;"",O204=1),MAX(0,N204-J204),0)</f>
        <v>0</v>
      </c>
      <c r="N204" s="21" t="str">
        <f aca="false">IF(AND(I204="OK",E204&lt;&gt;""),SUMIFS($D$12:$D$511,$E$12:$E$511,E204,$F$12:$F$511,F204,$B$12:$B$511,"&lt;="&amp;Календарь!$L$5,$I$12:$I$511,"OK"),"")</f>
        <v/>
      </c>
      <c r="O204" s="19" t="n">
        <f aca="false">IF(AND(I204="OK",E204&lt;&gt;""),IF(COUNTIFS($E$12:E204,E204,$F$12:F204,F204,$I$12:I204,"OK")=1,1,0),0)</f>
        <v>0</v>
      </c>
    </row>
    <row r="205" customFormat="false" ht="22" hidden="false" customHeight="true" outlineLevel="0" collapsed="false">
      <c r="A205" s="6"/>
      <c r="B205" s="5"/>
      <c r="C205" s="6"/>
      <c r="D205" s="7"/>
      <c r="E205" s="6"/>
      <c r="F205" s="5"/>
      <c r="G205" s="6"/>
      <c r="H205" s="6"/>
      <c r="I205" s="19" t="str">
        <f aca="false">IF(COUNTA(A205:H205)=0,"",IF(OR(A205="",NOT(ISNUMBER(B205)),NOT(ISNUMBER(D205)),AND(C205&lt;&gt;"Приход",C205&lt;&gt;"Расход")),"Ошибка: поля или тип",IF(OR(B205&lt;36526,B205&gt;109574,B205&lt;&gt;INT(B205),D205&lt;0),"Ошибка: дата или сумма",IF(COUNTIFS($A$12:$A$511,A205)&lt;&gt;1,"Ошибка: повтор ID",IF(E205="",IF(OR(F205&lt;&gt;"",H205=""),"Ошибка: внеплановая статья/срок","OK"),IF(COUNTIFS(Планы!$A$12:$A$111,E205)&lt;&gt;1,"Ошибка: ID плана",IF(INDEX(Планы!$K$12:$K$111,MATCH(E205,Планы!$A$12:$A$111,0))&lt;&gt;"OK","Ошибка: исходный план",IF(OR(NOT(ISNUMBER(F205)),C205&lt;&gt;INDEX(Планы!$D$12:$D$111,MATCH(E205,Планы!$A$12:$A$111,0))),"Ошибка: срок/направление",IF(AND(F205&gt;=INDEX(Планы!$E$12:$E$111,MATCH(E205,Планы!$A$12:$A$111,0)),F205&lt;=INDEX(Планы!$L$12:$L$111,MATCH(E205,Планы!$A$12:$A$111,0)),IF(INDEX(Планы!$F$12:$F$111,MATCH(E205,Планы!$A$12:$A$111,0))="Разово",F205=INDEX(Планы!$E$12:$E$111,MATCH(E205,Планы!$A$12:$A$111,0)),IF(INDEX(Планы!$F$12:$F$111,MATCH(E205,Планы!$A$12:$A$111,0))="Еженедельно",MOD(F205-INDEX(Планы!$E$12:$E$111,MATCH(E205,Планы!$A$12:$A$111,0)),7)=0,F205=DATE(YEAR(F205),MONTH(F205),MIN(DAY(INDEX(Планы!$E$12:$E$111,MATCH(E205,Планы!$A$12:$A$111,0))),DAY(EOMONTH(F205,0))))))),"OK","Ошибка: нет повторения")))))))))</f>
        <v/>
      </c>
      <c r="J205" s="21" t="str">
        <f aca="false">IF(AND(I205="OK",E205&lt;&gt;""),INDEX(Планы!$G$12:$G$111,MATCH(E205,Планы!$A$12:$A$111,0)),"")</f>
        <v/>
      </c>
      <c r="K205" s="21" t="str">
        <f aca="false">IF(I205&lt;&gt;"OK","",IF(E205="",H205,INDEX(Планы!$C$12:$C$111,MATCH(E205,Планы!$A$12:$A$111,0))))</f>
        <v/>
      </c>
      <c r="L205" s="21" t="n">
        <f aca="false">IF(AND(I205="OK",E205&lt;&gt;"",O205=1),MIN(J205,N205),0)</f>
        <v>0</v>
      </c>
      <c r="M205" s="21" t="n">
        <f aca="false">IF(AND(I205="OK",E205&lt;&gt;"",O205=1),MAX(0,N205-J205),0)</f>
        <v>0</v>
      </c>
      <c r="N205" s="21" t="str">
        <f aca="false">IF(AND(I205="OK",E205&lt;&gt;""),SUMIFS($D$12:$D$511,$E$12:$E$511,E205,$F$12:$F$511,F205,$B$12:$B$511,"&lt;="&amp;Календарь!$L$5,$I$12:$I$511,"OK"),"")</f>
        <v/>
      </c>
      <c r="O205" s="19" t="n">
        <f aca="false">IF(AND(I205="OK",E205&lt;&gt;""),IF(COUNTIFS($E$12:E205,E205,$F$12:F205,F205,$I$12:I205,"OK")=1,1,0),0)</f>
        <v>0</v>
      </c>
    </row>
    <row r="206" customFormat="false" ht="22" hidden="false" customHeight="true" outlineLevel="0" collapsed="false">
      <c r="A206" s="6"/>
      <c r="B206" s="5"/>
      <c r="C206" s="6"/>
      <c r="D206" s="7"/>
      <c r="E206" s="6"/>
      <c r="F206" s="5"/>
      <c r="G206" s="6"/>
      <c r="H206" s="6"/>
      <c r="I206" s="19" t="str">
        <f aca="false">IF(COUNTA(A206:H206)=0,"",IF(OR(A206="",NOT(ISNUMBER(B206)),NOT(ISNUMBER(D206)),AND(C206&lt;&gt;"Приход",C206&lt;&gt;"Расход")),"Ошибка: поля или тип",IF(OR(B206&lt;36526,B206&gt;109574,B206&lt;&gt;INT(B206),D206&lt;0),"Ошибка: дата или сумма",IF(COUNTIFS($A$12:$A$511,A206)&lt;&gt;1,"Ошибка: повтор ID",IF(E206="",IF(OR(F206&lt;&gt;"",H206=""),"Ошибка: внеплановая статья/срок","OK"),IF(COUNTIFS(Планы!$A$12:$A$111,E206)&lt;&gt;1,"Ошибка: ID плана",IF(INDEX(Планы!$K$12:$K$111,MATCH(E206,Планы!$A$12:$A$111,0))&lt;&gt;"OK","Ошибка: исходный план",IF(OR(NOT(ISNUMBER(F206)),C206&lt;&gt;INDEX(Планы!$D$12:$D$111,MATCH(E206,Планы!$A$12:$A$111,0))),"Ошибка: срок/направление",IF(AND(F206&gt;=INDEX(Планы!$E$12:$E$111,MATCH(E206,Планы!$A$12:$A$111,0)),F206&lt;=INDEX(Планы!$L$12:$L$111,MATCH(E206,Планы!$A$12:$A$111,0)),IF(INDEX(Планы!$F$12:$F$111,MATCH(E206,Планы!$A$12:$A$111,0))="Разово",F206=INDEX(Планы!$E$12:$E$111,MATCH(E206,Планы!$A$12:$A$111,0)),IF(INDEX(Планы!$F$12:$F$111,MATCH(E206,Планы!$A$12:$A$111,0))="Еженедельно",MOD(F206-INDEX(Планы!$E$12:$E$111,MATCH(E206,Планы!$A$12:$A$111,0)),7)=0,F206=DATE(YEAR(F206),MONTH(F206),MIN(DAY(INDEX(Планы!$E$12:$E$111,MATCH(E206,Планы!$A$12:$A$111,0))),DAY(EOMONTH(F206,0))))))),"OK","Ошибка: нет повторения")))))))))</f>
        <v/>
      </c>
      <c r="J206" s="21" t="str">
        <f aca="false">IF(AND(I206="OK",E206&lt;&gt;""),INDEX(Планы!$G$12:$G$111,MATCH(E206,Планы!$A$12:$A$111,0)),"")</f>
        <v/>
      </c>
      <c r="K206" s="21" t="str">
        <f aca="false">IF(I206&lt;&gt;"OK","",IF(E206="",H206,INDEX(Планы!$C$12:$C$111,MATCH(E206,Планы!$A$12:$A$111,0))))</f>
        <v/>
      </c>
      <c r="L206" s="21" t="n">
        <f aca="false">IF(AND(I206="OK",E206&lt;&gt;"",O206=1),MIN(J206,N206),0)</f>
        <v>0</v>
      </c>
      <c r="M206" s="21" t="n">
        <f aca="false">IF(AND(I206="OK",E206&lt;&gt;"",O206=1),MAX(0,N206-J206),0)</f>
        <v>0</v>
      </c>
      <c r="N206" s="21" t="str">
        <f aca="false">IF(AND(I206="OK",E206&lt;&gt;""),SUMIFS($D$12:$D$511,$E$12:$E$511,E206,$F$12:$F$511,F206,$B$12:$B$511,"&lt;="&amp;Календарь!$L$5,$I$12:$I$511,"OK"),"")</f>
        <v/>
      </c>
      <c r="O206" s="19" t="n">
        <f aca="false">IF(AND(I206="OK",E206&lt;&gt;""),IF(COUNTIFS($E$12:E206,E206,$F$12:F206,F206,$I$12:I206,"OK")=1,1,0),0)</f>
        <v>0</v>
      </c>
    </row>
    <row r="207" customFormat="false" ht="22" hidden="false" customHeight="true" outlineLevel="0" collapsed="false">
      <c r="A207" s="6"/>
      <c r="B207" s="5"/>
      <c r="C207" s="6"/>
      <c r="D207" s="7"/>
      <c r="E207" s="6"/>
      <c r="F207" s="5"/>
      <c r="G207" s="6"/>
      <c r="H207" s="6"/>
      <c r="I207" s="19" t="str">
        <f aca="false">IF(COUNTA(A207:H207)=0,"",IF(OR(A207="",NOT(ISNUMBER(B207)),NOT(ISNUMBER(D207)),AND(C207&lt;&gt;"Приход",C207&lt;&gt;"Расход")),"Ошибка: поля или тип",IF(OR(B207&lt;36526,B207&gt;109574,B207&lt;&gt;INT(B207),D207&lt;0),"Ошибка: дата или сумма",IF(COUNTIFS($A$12:$A$511,A207)&lt;&gt;1,"Ошибка: повтор ID",IF(E207="",IF(OR(F207&lt;&gt;"",H207=""),"Ошибка: внеплановая статья/срок","OK"),IF(COUNTIFS(Планы!$A$12:$A$111,E207)&lt;&gt;1,"Ошибка: ID плана",IF(INDEX(Планы!$K$12:$K$111,MATCH(E207,Планы!$A$12:$A$111,0))&lt;&gt;"OK","Ошибка: исходный план",IF(OR(NOT(ISNUMBER(F207)),C207&lt;&gt;INDEX(Планы!$D$12:$D$111,MATCH(E207,Планы!$A$12:$A$111,0))),"Ошибка: срок/направление",IF(AND(F207&gt;=INDEX(Планы!$E$12:$E$111,MATCH(E207,Планы!$A$12:$A$111,0)),F207&lt;=INDEX(Планы!$L$12:$L$111,MATCH(E207,Планы!$A$12:$A$111,0)),IF(INDEX(Планы!$F$12:$F$111,MATCH(E207,Планы!$A$12:$A$111,0))="Разово",F207=INDEX(Планы!$E$12:$E$111,MATCH(E207,Планы!$A$12:$A$111,0)),IF(INDEX(Планы!$F$12:$F$111,MATCH(E207,Планы!$A$12:$A$111,0))="Еженедельно",MOD(F207-INDEX(Планы!$E$12:$E$111,MATCH(E207,Планы!$A$12:$A$111,0)),7)=0,F207=DATE(YEAR(F207),MONTH(F207),MIN(DAY(INDEX(Планы!$E$12:$E$111,MATCH(E207,Планы!$A$12:$A$111,0))),DAY(EOMONTH(F207,0))))))),"OK","Ошибка: нет повторения")))))))))</f>
        <v/>
      </c>
      <c r="J207" s="21" t="str">
        <f aca="false">IF(AND(I207="OK",E207&lt;&gt;""),INDEX(Планы!$G$12:$G$111,MATCH(E207,Планы!$A$12:$A$111,0)),"")</f>
        <v/>
      </c>
      <c r="K207" s="21" t="str">
        <f aca="false">IF(I207&lt;&gt;"OK","",IF(E207="",H207,INDEX(Планы!$C$12:$C$111,MATCH(E207,Планы!$A$12:$A$111,0))))</f>
        <v/>
      </c>
      <c r="L207" s="21" t="n">
        <f aca="false">IF(AND(I207="OK",E207&lt;&gt;"",O207=1),MIN(J207,N207),0)</f>
        <v>0</v>
      </c>
      <c r="M207" s="21" t="n">
        <f aca="false">IF(AND(I207="OK",E207&lt;&gt;"",O207=1),MAX(0,N207-J207),0)</f>
        <v>0</v>
      </c>
      <c r="N207" s="21" t="str">
        <f aca="false">IF(AND(I207="OK",E207&lt;&gt;""),SUMIFS($D$12:$D$511,$E$12:$E$511,E207,$F$12:$F$511,F207,$B$12:$B$511,"&lt;="&amp;Календарь!$L$5,$I$12:$I$511,"OK"),"")</f>
        <v/>
      </c>
      <c r="O207" s="19" t="n">
        <f aca="false">IF(AND(I207="OK",E207&lt;&gt;""),IF(COUNTIFS($E$12:E207,E207,$F$12:F207,F207,$I$12:I207,"OK")=1,1,0),0)</f>
        <v>0</v>
      </c>
    </row>
    <row r="208" customFormat="false" ht="22" hidden="false" customHeight="true" outlineLevel="0" collapsed="false">
      <c r="A208" s="6"/>
      <c r="B208" s="5"/>
      <c r="C208" s="6"/>
      <c r="D208" s="7"/>
      <c r="E208" s="6"/>
      <c r="F208" s="5"/>
      <c r="G208" s="6"/>
      <c r="H208" s="6"/>
      <c r="I208" s="19" t="str">
        <f aca="false">IF(COUNTA(A208:H208)=0,"",IF(OR(A208="",NOT(ISNUMBER(B208)),NOT(ISNUMBER(D208)),AND(C208&lt;&gt;"Приход",C208&lt;&gt;"Расход")),"Ошибка: поля или тип",IF(OR(B208&lt;36526,B208&gt;109574,B208&lt;&gt;INT(B208),D208&lt;0),"Ошибка: дата или сумма",IF(COUNTIFS($A$12:$A$511,A208)&lt;&gt;1,"Ошибка: повтор ID",IF(E208="",IF(OR(F208&lt;&gt;"",H208=""),"Ошибка: внеплановая статья/срок","OK"),IF(COUNTIFS(Планы!$A$12:$A$111,E208)&lt;&gt;1,"Ошибка: ID плана",IF(INDEX(Планы!$K$12:$K$111,MATCH(E208,Планы!$A$12:$A$111,0))&lt;&gt;"OK","Ошибка: исходный план",IF(OR(NOT(ISNUMBER(F208)),C208&lt;&gt;INDEX(Планы!$D$12:$D$111,MATCH(E208,Планы!$A$12:$A$111,0))),"Ошибка: срок/направление",IF(AND(F208&gt;=INDEX(Планы!$E$12:$E$111,MATCH(E208,Планы!$A$12:$A$111,0)),F208&lt;=INDEX(Планы!$L$12:$L$111,MATCH(E208,Планы!$A$12:$A$111,0)),IF(INDEX(Планы!$F$12:$F$111,MATCH(E208,Планы!$A$12:$A$111,0))="Разово",F208=INDEX(Планы!$E$12:$E$111,MATCH(E208,Планы!$A$12:$A$111,0)),IF(INDEX(Планы!$F$12:$F$111,MATCH(E208,Планы!$A$12:$A$111,0))="Еженедельно",MOD(F208-INDEX(Планы!$E$12:$E$111,MATCH(E208,Планы!$A$12:$A$111,0)),7)=0,F208=DATE(YEAR(F208),MONTH(F208),MIN(DAY(INDEX(Планы!$E$12:$E$111,MATCH(E208,Планы!$A$12:$A$111,0))),DAY(EOMONTH(F208,0))))))),"OK","Ошибка: нет повторения")))))))))</f>
        <v/>
      </c>
      <c r="J208" s="21" t="str">
        <f aca="false">IF(AND(I208="OK",E208&lt;&gt;""),INDEX(Планы!$G$12:$G$111,MATCH(E208,Планы!$A$12:$A$111,0)),"")</f>
        <v/>
      </c>
      <c r="K208" s="21" t="str">
        <f aca="false">IF(I208&lt;&gt;"OK","",IF(E208="",H208,INDEX(Планы!$C$12:$C$111,MATCH(E208,Планы!$A$12:$A$111,0))))</f>
        <v/>
      </c>
      <c r="L208" s="21" t="n">
        <f aca="false">IF(AND(I208="OK",E208&lt;&gt;"",O208=1),MIN(J208,N208),0)</f>
        <v>0</v>
      </c>
      <c r="M208" s="21" t="n">
        <f aca="false">IF(AND(I208="OK",E208&lt;&gt;"",O208=1),MAX(0,N208-J208),0)</f>
        <v>0</v>
      </c>
      <c r="N208" s="21" t="str">
        <f aca="false">IF(AND(I208="OK",E208&lt;&gt;""),SUMIFS($D$12:$D$511,$E$12:$E$511,E208,$F$12:$F$511,F208,$B$12:$B$511,"&lt;="&amp;Календарь!$L$5,$I$12:$I$511,"OK"),"")</f>
        <v/>
      </c>
      <c r="O208" s="19" t="n">
        <f aca="false">IF(AND(I208="OK",E208&lt;&gt;""),IF(COUNTIFS($E$12:E208,E208,$F$12:F208,F208,$I$12:I208,"OK")=1,1,0),0)</f>
        <v>0</v>
      </c>
    </row>
    <row r="209" customFormat="false" ht="22" hidden="false" customHeight="true" outlineLevel="0" collapsed="false">
      <c r="A209" s="6"/>
      <c r="B209" s="5"/>
      <c r="C209" s="6"/>
      <c r="D209" s="7"/>
      <c r="E209" s="6"/>
      <c r="F209" s="5"/>
      <c r="G209" s="6"/>
      <c r="H209" s="6"/>
      <c r="I209" s="19" t="str">
        <f aca="false">IF(COUNTA(A209:H209)=0,"",IF(OR(A209="",NOT(ISNUMBER(B209)),NOT(ISNUMBER(D209)),AND(C209&lt;&gt;"Приход",C209&lt;&gt;"Расход")),"Ошибка: поля или тип",IF(OR(B209&lt;36526,B209&gt;109574,B209&lt;&gt;INT(B209),D209&lt;0),"Ошибка: дата или сумма",IF(COUNTIFS($A$12:$A$511,A209)&lt;&gt;1,"Ошибка: повтор ID",IF(E209="",IF(OR(F209&lt;&gt;"",H209=""),"Ошибка: внеплановая статья/срок","OK"),IF(COUNTIFS(Планы!$A$12:$A$111,E209)&lt;&gt;1,"Ошибка: ID плана",IF(INDEX(Планы!$K$12:$K$111,MATCH(E209,Планы!$A$12:$A$111,0))&lt;&gt;"OK","Ошибка: исходный план",IF(OR(NOT(ISNUMBER(F209)),C209&lt;&gt;INDEX(Планы!$D$12:$D$111,MATCH(E209,Планы!$A$12:$A$111,0))),"Ошибка: срок/направление",IF(AND(F209&gt;=INDEX(Планы!$E$12:$E$111,MATCH(E209,Планы!$A$12:$A$111,0)),F209&lt;=INDEX(Планы!$L$12:$L$111,MATCH(E209,Планы!$A$12:$A$111,0)),IF(INDEX(Планы!$F$12:$F$111,MATCH(E209,Планы!$A$12:$A$111,0))="Разово",F209=INDEX(Планы!$E$12:$E$111,MATCH(E209,Планы!$A$12:$A$111,0)),IF(INDEX(Планы!$F$12:$F$111,MATCH(E209,Планы!$A$12:$A$111,0))="Еженедельно",MOD(F209-INDEX(Планы!$E$12:$E$111,MATCH(E209,Планы!$A$12:$A$111,0)),7)=0,F209=DATE(YEAR(F209),MONTH(F209),MIN(DAY(INDEX(Планы!$E$12:$E$111,MATCH(E209,Планы!$A$12:$A$111,0))),DAY(EOMONTH(F209,0))))))),"OK","Ошибка: нет повторения")))))))))</f>
        <v/>
      </c>
      <c r="J209" s="21" t="str">
        <f aca="false">IF(AND(I209="OK",E209&lt;&gt;""),INDEX(Планы!$G$12:$G$111,MATCH(E209,Планы!$A$12:$A$111,0)),"")</f>
        <v/>
      </c>
      <c r="K209" s="21" t="str">
        <f aca="false">IF(I209&lt;&gt;"OK","",IF(E209="",H209,INDEX(Планы!$C$12:$C$111,MATCH(E209,Планы!$A$12:$A$111,0))))</f>
        <v/>
      </c>
      <c r="L209" s="21" t="n">
        <f aca="false">IF(AND(I209="OK",E209&lt;&gt;"",O209=1),MIN(J209,N209),0)</f>
        <v>0</v>
      </c>
      <c r="M209" s="21" t="n">
        <f aca="false">IF(AND(I209="OK",E209&lt;&gt;"",O209=1),MAX(0,N209-J209),0)</f>
        <v>0</v>
      </c>
      <c r="N209" s="21" t="str">
        <f aca="false">IF(AND(I209="OK",E209&lt;&gt;""),SUMIFS($D$12:$D$511,$E$12:$E$511,E209,$F$12:$F$511,F209,$B$12:$B$511,"&lt;="&amp;Календарь!$L$5,$I$12:$I$511,"OK"),"")</f>
        <v/>
      </c>
      <c r="O209" s="19" t="n">
        <f aca="false">IF(AND(I209="OK",E209&lt;&gt;""),IF(COUNTIFS($E$12:E209,E209,$F$12:F209,F209,$I$12:I209,"OK")=1,1,0),0)</f>
        <v>0</v>
      </c>
    </row>
    <row r="210" customFormat="false" ht="22" hidden="false" customHeight="true" outlineLevel="0" collapsed="false">
      <c r="A210" s="6"/>
      <c r="B210" s="5"/>
      <c r="C210" s="6"/>
      <c r="D210" s="7"/>
      <c r="E210" s="6"/>
      <c r="F210" s="5"/>
      <c r="G210" s="6"/>
      <c r="H210" s="6"/>
      <c r="I210" s="19" t="str">
        <f aca="false">IF(COUNTA(A210:H210)=0,"",IF(OR(A210="",NOT(ISNUMBER(B210)),NOT(ISNUMBER(D210)),AND(C210&lt;&gt;"Приход",C210&lt;&gt;"Расход")),"Ошибка: поля или тип",IF(OR(B210&lt;36526,B210&gt;109574,B210&lt;&gt;INT(B210),D210&lt;0),"Ошибка: дата или сумма",IF(COUNTIFS($A$12:$A$511,A210)&lt;&gt;1,"Ошибка: повтор ID",IF(E210="",IF(OR(F210&lt;&gt;"",H210=""),"Ошибка: внеплановая статья/срок","OK"),IF(COUNTIFS(Планы!$A$12:$A$111,E210)&lt;&gt;1,"Ошибка: ID плана",IF(INDEX(Планы!$K$12:$K$111,MATCH(E210,Планы!$A$12:$A$111,0))&lt;&gt;"OK","Ошибка: исходный план",IF(OR(NOT(ISNUMBER(F210)),C210&lt;&gt;INDEX(Планы!$D$12:$D$111,MATCH(E210,Планы!$A$12:$A$111,0))),"Ошибка: срок/направление",IF(AND(F210&gt;=INDEX(Планы!$E$12:$E$111,MATCH(E210,Планы!$A$12:$A$111,0)),F210&lt;=INDEX(Планы!$L$12:$L$111,MATCH(E210,Планы!$A$12:$A$111,0)),IF(INDEX(Планы!$F$12:$F$111,MATCH(E210,Планы!$A$12:$A$111,0))="Разово",F210=INDEX(Планы!$E$12:$E$111,MATCH(E210,Планы!$A$12:$A$111,0)),IF(INDEX(Планы!$F$12:$F$111,MATCH(E210,Планы!$A$12:$A$111,0))="Еженедельно",MOD(F210-INDEX(Планы!$E$12:$E$111,MATCH(E210,Планы!$A$12:$A$111,0)),7)=0,F210=DATE(YEAR(F210),MONTH(F210),MIN(DAY(INDEX(Планы!$E$12:$E$111,MATCH(E210,Планы!$A$12:$A$111,0))),DAY(EOMONTH(F210,0))))))),"OK","Ошибка: нет повторения")))))))))</f>
        <v/>
      </c>
      <c r="J210" s="21" t="str">
        <f aca="false">IF(AND(I210="OK",E210&lt;&gt;""),INDEX(Планы!$G$12:$G$111,MATCH(E210,Планы!$A$12:$A$111,0)),"")</f>
        <v/>
      </c>
      <c r="K210" s="21" t="str">
        <f aca="false">IF(I210&lt;&gt;"OK","",IF(E210="",H210,INDEX(Планы!$C$12:$C$111,MATCH(E210,Планы!$A$12:$A$111,0))))</f>
        <v/>
      </c>
      <c r="L210" s="21" t="n">
        <f aca="false">IF(AND(I210="OK",E210&lt;&gt;"",O210=1),MIN(J210,N210),0)</f>
        <v>0</v>
      </c>
      <c r="M210" s="21" t="n">
        <f aca="false">IF(AND(I210="OK",E210&lt;&gt;"",O210=1),MAX(0,N210-J210),0)</f>
        <v>0</v>
      </c>
      <c r="N210" s="21" t="str">
        <f aca="false">IF(AND(I210="OK",E210&lt;&gt;""),SUMIFS($D$12:$D$511,$E$12:$E$511,E210,$F$12:$F$511,F210,$B$12:$B$511,"&lt;="&amp;Календарь!$L$5,$I$12:$I$511,"OK"),"")</f>
        <v/>
      </c>
      <c r="O210" s="19" t="n">
        <f aca="false">IF(AND(I210="OK",E210&lt;&gt;""),IF(COUNTIFS($E$12:E210,E210,$F$12:F210,F210,$I$12:I210,"OK")=1,1,0),0)</f>
        <v>0</v>
      </c>
    </row>
    <row r="211" customFormat="false" ht="22" hidden="false" customHeight="true" outlineLevel="0" collapsed="false">
      <c r="A211" s="6"/>
      <c r="B211" s="5"/>
      <c r="C211" s="6"/>
      <c r="D211" s="7"/>
      <c r="E211" s="6"/>
      <c r="F211" s="5"/>
      <c r="G211" s="6"/>
      <c r="H211" s="6"/>
      <c r="I211" s="19" t="str">
        <f aca="false">IF(COUNTA(A211:H211)=0,"",IF(OR(A211="",NOT(ISNUMBER(B211)),NOT(ISNUMBER(D211)),AND(C211&lt;&gt;"Приход",C211&lt;&gt;"Расход")),"Ошибка: поля или тип",IF(OR(B211&lt;36526,B211&gt;109574,B211&lt;&gt;INT(B211),D211&lt;0),"Ошибка: дата или сумма",IF(COUNTIFS($A$12:$A$511,A211)&lt;&gt;1,"Ошибка: повтор ID",IF(E211="",IF(OR(F211&lt;&gt;"",H211=""),"Ошибка: внеплановая статья/срок","OK"),IF(COUNTIFS(Планы!$A$12:$A$111,E211)&lt;&gt;1,"Ошибка: ID плана",IF(INDEX(Планы!$K$12:$K$111,MATCH(E211,Планы!$A$12:$A$111,0))&lt;&gt;"OK","Ошибка: исходный план",IF(OR(NOT(ISNUMBER(F211)),C211&lt;&gt;INDEX(Планы!$D$12:$D$111,MATCH(E211,Планы!$A$12:$A$111,0))),"Ошибка: срок/направление",IF(AND(F211&gt;=INDEX(Планы!$E$12:$E$111,MATCH(E211,Планы!$A$12:$A$111,0)),F211&lt;=INDEX(Планы!$L$12:$L$111,MATCH(E211,Планы!$A$12:$A$111,0)),IF(INDEX(Планы!$F$12:$F$111,MATCH(E211,Планы!$A$12:$A$111,0))="Разово",F211=INDEX(Планы!$E$12:$E$111,MATCH(E211,Планы!$A$12:$A$111,0)),IF(INDEX(Планы!$F$12:$F$111,MATCH(E211,Планы!$A$12:$A$111,0))="Еженедельно",MOD(F211-INDEX(Планы!$E$12:$E$111,MATCH(E211,Планы!$A$12:$A$111,0)),7)=0,F211=DATE(YEAR(F211),MONTH(F211),MIN(DAY(INDEX(Планы!$E$12:$E$111,MATCH(E211,Планы!$A$12:$A$111,0))),DAY(EOMONTH(F211,0))))))),"OK","Ошибка: нет повторения")))))))))</f>
        <v/>
      </c>
      <c r="J211" s="21" t="str">
        <f aca="false">IF(AND(I211="OK",E211&lt;&gt;""),INDEX(Планы!$G$12:$G$111,MATCH(E211,Планы!$A$12:$A$111,0)),"")</f>
        <v/>
      </c>
      <c r="K211" s="21" t="str">
        <f aca="false">IF(I211&lt;&gt;"OK","",IF(E211="",H211,INDEX(Планы!$C$12:$C$111,MATCH(E211,Планы!$A$12:$A$111,0))))</f>
        <v/>
      </c>
      <c r="L211" s="21" t="n">
        <f aca="false">IF(AND(I211="OK",E211&lt;&gt;"",O211=1),MIN(J211,N211),0)</f>
        <v>0</v>
      </c>
      <c r="M211" s="21" t="n">
        <f aca="false">IF(AND(I211="OK",E211&lt;&gt;"",O211=1),MAX(0,N211-J211),0)</f>
        <v>0</v>
      </c>
      <c r="N211" s="21" t="str">
        <f aca="false">IF(AND(I211="OK",E211&lt;&gt;""),SUMIFS($D$12:$D$511,$E$12:$E$511,E211,$F$12:$F$511,F211,$B$12:$B$511,"&lt;="&amp;Календарь!$L$5,$I$12:$I$511,"OK"),"")</f>
        <v/>
      </c>
      <c r="O211" s="19" t="n">
        <f aca="false">IF(AND(I211="OK",E211&lt;&gt;""),IF(COUNTIFS($E$12:E211,E211,$F$12:F211,F211,$I$12:I211,"OK")=1,1,0),0)</f>
        <v>0</v>
      </c>
    </row>
    <row r="212" customFormat="false" ht="22" hidden="false" customHeight="true" outlineLevel="0" collapsed="false">
      <c r="A212" s="6"/>
      <c r="B212" s="5"/>
      <c r="C212" s="6"/>
      <c r="D212" s="7"/>
      <c r="E212" s="6"/>
      <c r="F212" s="5"/>
      <c r="G212" s="6"/>
      <c r="H212" s="6"/>
      <c r="I212" s="19" t="str">
        <f aca="false">IF(COUNTA(A212:H212)=0,"",IF(OR(A212="",NOT(ISNUMBER(B212)),NOT(ISNUMBER(D212)),AND(C212&lt;&gt;"Приход",C212&lt;&gt;"Расход")),"Ошибка: поля или тип",IF(OR(B212&lt;36526,B212&gt;109574,B212&lt;&gt;INT(B212),D212&lt;0),"Ошибка: дата или сумма",IF(COUNTIFS($A$12:$A$511,A212)&lt;&gt;1,"Ошибка: повтор ID",IF(E212="",IF(OR(F212&lt;&gt;"",H212=""),"Ошибка: внеплановая статья/срок","OK"),IF(COUNTIFS(Планы!$A$12:$A$111,E212)&lt;&gt;1,"Ошибка: ID плана",IF(INDEX(Планы!$K$12:$K$111,MATCH(E212,Планы!$A$12:$A$111,0))&lt;&gt;"OK","Ошибка: исходный план",IF(OR(NOT(ISNUMBER(F212)),C212&lt;&gt;INDEX(Планы!$D$12:$D$111,MATCH(E212,Планы!$A$12:$A$111,0))),"Ошибка: срок/направление",IF(AND(F212&gt;=INDEX(Планы!$E$12:$E$111,MATCH(E212,Планы!$A$12:$A$111,0)),F212&lt;=INDEX(Планы!$L$12:$L$111,MATCH(E212,Планы!$A$12:$A$111,0)),IF(INDEX(Планы!$F$12:$F$111,MATCH(E212,Планы!$A$12:$A$111,0))="Разово",F212=INDEX(Планы!$E$12:$E$111,MATCH(E212,Планы!$A$12:$A$111,0)),IF(INDEX(Планы!$F$12:$F$111,MATCH(E212,Планы!$A$12:$A$111,0))="Еженедельно",MOD(F212-INDEX(Планы!$E$12:$E$111,MATCH(E212,Планы!$A$12:$A$111,0)),7)=0,F212=DATE(YEAR(F212),MONTH(F212),MIN(DAY(INDEX(Планы!$E$12:$E$111,MATCH(E212,Планы!$A$12:$A$111,0))),DAY(EOMONTH(F212,0))))))),"OK","Ошибка: нет повторения")))))))))</f>
        <v/>
      </c>
      <c r="J212" s="21" t="str">
        <f aca="false">IF(AND(I212="OK",E212&lt;&gt;""),INDEX(Планы!$G$12:$G$111,MATCH(E212,Планы!$A$12:$A$111,0)),"")</f>
        <v/>
      </c>
      <c r="K212" s="21" t="str">
        <f aca="false">IF(I212&lt;&gt;"OK","",IF(E212="",H212,INDEX(Планы!$C$12:$C$111,MATCH(E212,Планы!$A$12:$A$111,0))))</f>
        <v/>
      </c>
      <c r="L212" s="21" t="n">
        <f aca="false">IF(AND(I212="OK",E212&lt;&gt;"",O212=1),MIN(J212,N212),0)</f>
        <v>0</v>
      </c>
      <c r="M212" s="21" t="n">
        <f aca="false">IF(AND(I212="OK",E212&lt;&gt;"",O212=1),MAX(0,N212-J212),0)</f>
        <v>0</v>
      </c>
      <c r="N212" s="21" t="str">
        <f aca="false">IF(AND(I212="OK",E212&lt;&gt;""),SUMIFS($D$12:$D$511,$E$12:$E$511,E212,$F$12:$F$511,F212,$B$12:$B$511,"&lt;="&amp;Календарь!$L$5,$I$12:$I$511,"OK"),"")</f>
        <v/>
      </c>
      <c r="O212" s="19" t="n">
        <f aca="false">IF(AND(I212="OK",E212&lt;&gt;""),IF(COUNTIFS($E$12:E212,E212,$F$12:F212,F212,$I$12:I212,"OK")=1,1,0),0)</f>
        <v>0</v>
      </c>
    </row>
    <row r="213" customFormat="false" ht="22" hidden="false" customHeight="true" outlineLevel="0" collapsed="false">
      <c r="A213" s="6"/>
      <c r="B213" s="5"/>
      <c r="C213" s="6"/>
      <c r="D213" s="7"/>
      <c r="E213" s="6"/>
      <c r="F213" s="5"/>
      <c r="G213" s="6"/>
      <c r="H213" s="6"/>
      <c r="I213" s="19" t="str">
        <f aca="false">IF(COUNTA(A213:H213)=0,"",IF(OR(A213="",NOT(ISNUMBER(B213)),NOT(ISNUMBER(D213)),AND(C213&lt;&gt;"Приход",C213&lt;&gt;"Расход")),"Ошибка: поля или тип",IF(OR(B213&lt;36526,B213&gt;109574,B213&lt;&gt;INT(B213),D213&lt;0),"Ошибка: дата или сумма",IF(COUNTIFS($A$12:$A$511,A213)&lt;&gt;1,"Ошибка: повтор ID",IF(E213="",IF(OR(F213&lt;&gt;"",H213=""),"Ошибка: внеплановая статья/срок","OK"),IF(COUNTIFS(Планы!$A$12:$A$111,E213)&lt;&gt;1,"Ошибка: ID плана",IF(INDEX(Планы!$K$12:$K$111,MATCH(E213,Планы!$A$12:$A$111,0))&lt;&gt;"OK","Ошибка: исходный план",IF(OR(NOT(ISNUMBER(F213)),C213&lt;&gt;INDEX(Планы!$D$12:$D$111,MATCH(E213,Планы!$A$12:$A$111,0))),"Ошибка: срок/направление",IF(AND(F213&gt;=INDEX(Планы!$E$12:$E$111,MATCH(E213,Планы!$A$12:$A$111,0)),F213&lt;=INDEX(Планы!$L$12:$L$111,MATCH(E213,Планы!$A$12:$A$111,0)),IF(INDEX(Планы!$F$12:$F$111,MATCH(E213,Планы!$A$12:$A$111,0))="Разово",F213=INDEX(Планы!$E$12:$E$111,MATCH(E213,Планы!$A$12:$A$111,0)),IF(INDEX(Планы!$F$12:$F$111,MATCH(E213,Планы!$A$12:$A$111,0))="Еженедельно",MOD(F213-INDEX(Планы!$E$12:$E$111,MATCH(E213,Планы!$A$12:$A$111,0)),7)=0,F213=DATE(YEAR(F213),MONTH(F213),MIN(DAY(INDEX(Планы!$E$12:$E$111,MATCH(E213,Планы!$A$12:$A$111,0))),DAY(EOMONTH(F213,0))))))),"OK","Ошибка: нет повторения")))))))))</f>
        <v/>
      </c>
      <c r="J213" s="21" t="str">
        <f aca="false">IF(AND(I213="OK",E213&lt;&gt;""),INDEX(Планы!$G$12:$G$111,MATCH(E213,Планы!$A$12:$A$111,0)),"")</f>
        <v/>
      </c>
      <c r="K213" s="21" t="str">
        <f aca="false">IF(I213&lt;&gt;"OK","",IF(E213="",H213,INDEX(Планы!$C$12:$C$111,MATCH(E213,Планы!$A$12:$A$111,0))))</f>
        <v/>
      </c>
      <c r="L213" s="21" t="n">
        <f aca="false">IF(AND(I213="OK",E213&lt;&gt;"",O213=1),MIN(J213,N213),0)</f>
        <v>0</v>
      </c>
      <c r="M213" s="21" t="n">
        <f aca="false">IF(AND(I213="OK",E213&lt;&gt;"",O213=1),MAX(0,N213-J213),0)</f>
        <v>0</v>
      </c>
      <c r="N213" s="21" t="str">
        <f aca="false">IF(AND(I213="OK",E213&lt;&gt;""),SUMIFS($D$12:$D$511,$E$12:$E$511,E213,$F$12:$F$511,F213,$B$12:$B$511,"&lt;="&amp;Календарь!$L$5,$I$12:$I$511,"OK"),"")</f>
        <v/>
      </c>
      <c r="O213" s="19" t="n">
        <f aca="false">IF(AND(I213="OK",E213&lt;&gt;""),IF(COUNTIFS($E$12:E213,E213,$F$12:F213,F213,$I$12:I213,"OK")=1,1,0),0)</f>
        <v>0</v>
      </c>
    </row>
    <row r="214" customFormat="false" ht="22" hidden="false" customHeight="true" outlineLevel="0" collapsed="false">
      <c r="A214" s="6"/>
      <c r="B214" s="5"/>
      <c r="C214" s="6"/>
      <c r="D214" s="7"/>
      <c r="E214" s="6"/>
      <c r="F214" s="5"/>
      <c r="G214" s="6"/>
      <c r="H214" s="6"/>
      <c r="I214" s="19" t="str">
        <f aca="false">IF(COUNTA(A214:H214)=0,"",IF(OR(A214="",NOT(ISNUMBER(B214)),NOT(ISNUMBER(D214)),AND(C214&lt;&gt;"Приход",C214&lt;&gt;"Расход")),"Ошибка: поля или тип",IF(OR(B214&lt;36526,B214&gt;109574,B214&lt;&gt;INT(B214),D214&lt;0),"Ошибка: дата или сумма",IF(COUNTIFS($A$12:$A$511,A214)&lt;&gt;1,"Ошибка: повтор ID",IF(E214="",IF(OR(F214&lt;&gt;"",H214=""),"Ошибка: внеплановая статья/срок","OK"),IF(COUNTIFS(Планы!$A$12:$A$111,E214)&lt;&gt;1,"Ошибка: ID плана",IF(INDEX(Планы!$K$12:$K$111,MATCH(E214,Планы!$A$12:$A$111,0))&lt;&gt;"OK","Ошибка: исходный план",IF(OR(NOT(ISNUMBER(F214)),C214&lt;&gt;INDEX(Планы!$D$12:$D$111,MATCH(E214,Планы!$A$12:$A$111,0))),"Ошибка: срок/направление",IF(AND(F214&gt;=INDEX(Планы!$E$12:$E$111,MATCH(E214,Планы!$A$12:$A$111,0)),F214&lt;=INDEX(Планы!$L$12:$L$111,MATCH(E214,Планы!$A$12:$A$111,0)),IF(INDEX(Планы!$F$12:$F$111,MATCH(E214,Планы!$A$12:$A$111,0))="Разово",F214=INDEX(Планы!$E$12:$E$111,MATCH(E214,Планы!$A$12:$A$111,0)),IF(INDEX(Планы!$F$12:$F$111,MATCH(E214,Планы!$A$12:$A$111,0))="Еженедельно",MOD(F214-INDEX(Планы!$E$12:$E$111,MATCH(E214,Планы!$A$12:$A$111,0)),7)=0,F214=DATE(YEAR(F214),MONTH(F214),MIN(DAY(INDEX(Планы!$E$12:$E$111,MATCH(E214,Планы!$A$12:$A$111,0))),DAY(EOMONTH(F214,0))))))),"OK","Ошибка: нет повторения")))))))))</f>
        <v/>
      </c>
      <c r="J214" s="21" t="str">
        <f aca="false">IF(AND(I214="OK",E214&lt;&gt;""),INDEX(Планы!$G$12:$G$111,MATCH(E214,Планы!$A$12:$A$111,0)),"")</f>
        <v/>
      </c>
      <c r="K214" s="21" t="str">
        <f aca="false">IF(I214&lt;&gt;"OK","",IF(E214="",H214,INDEX(Планы!$C$12:$C$111,MATCH(E214,Планы!$A$12:$A$111,0))))</f>
        <v/>
      </c>
      <c r="L214" s="21" t="n">
        <f aca="false">IF(AND(I214="OK",E214&lt;&gt;"",O214=1),MIN(J214,N214),0)</f>
        <v>0</v>
      </c>
      <c r="M214" s="21" t="n">
        <f aca="false">IF(AND(I214="OK",E214&lt;&gt;"",O214=1),MAX(0,N214-J214),0)</f>
        <v>0</v>
      </c>
      <c r="N214" s="21" t="str">
        <f aca="false">IF(AND(I214="OK",E214&lt;&gt;""),SUMIFS($D$12:$D$511,$E$12:$E$511,E214,$F$12:$F$511,F214,$B$12:$B$511,"&lt;="&amp;Календарь!$L$5,$I$12:$I$511,"OK"),"")</f>
        <v/>
      </c>
      <c r="O214" s="19" t="n">
        <f aca="false">IF(AND(I214="OK",E214&lt;&gt;""),IF(COUNTIFS($E$12:E214,E214,$F$12:F214,F214,$I$12:I214,"OK")=1,1,0),0)</f>
        <v>0</v>
      </c>
    </row>
    <row r="215" customFormat="false" ht="22" hidden="false" customHeight="true" outlineLevel="0" collapsed="false">
      <c r="A215" s="6"/>
      <c r="B215" s="5"/>
      <c r="C215" s="6"/>
      <c r="D215" s="7"/>
      <c r="E215" s="6"/>
      <c r="F215" s="5"/>
      <c r="G215" s="6"/>
      <c r="H215" s="6"/>
      <c r="I215" s="19" t="str">
        <f aca="false">IF(COUNTA(A215:H215)=0,"",IF(OR(A215="",NOT(ISNUMBER(B215)),NOT(ISNUMBER(D215)),AND(C215&lt;&gt;"Приход",C215&lt;&gt;"Расход")),"Ошибка: поля или тип",IF(OR(B215&lt;36526,B215&gt;109574,B215&lt;&gt;INT(B215),D215&lt;0),"Ошибка: дата или сумма",IF(COUNTIFS($A$12:$A$511,A215)&lt;&gt;1,"Ошибка: повтор ID",IF(E215="",IF(OR(F215&lt;&gt;"",H215=""),"Ошибка: внеплановая статья/срок","OK"),IF(COUNTIFS(Планы!$A$12:$A$111,E215)&lt;&gt;1,"Ошибка: ID плана",IF(INDEX(Планы!$K$12:$K$111,MATCH(E215,Планы!$A$12:$A$111,0))&lt;&gt;"OK","Ошибка: исходный план",IF(OR(NOT(ISNUMBER(F215)),C215&lt;&gt;INDEX(Планы!$D$12:$D$111,MATCH(E215,Планы!$A$12:$A$111,0))),"Ошибка: срок/направление",IF(AND(F215&gt;=INDEX(Планы!$E$12:$E$111,MATCH(E215,Планы!$A$12:$A$111,0)),F215&lt;=INDEX(Планы!$L$12:$L$111,MATCH(E215,Планы!$A$12:$A$111,0)),IF(INDEX(Планы!$F$12:$F$111,MATCH(E215,Планы!$A$12:$A$111,0))="Разово",F215=INDEX(Планы!$E$12:$E$111,MATCH(E215,Планы!$A$12:$A$111,0)),IF(INDEX(Планы!$F$12:$F$111,MATCH(E215,Планы!$A$12:$A$111,0))="Еженедельно",MOD(F215-INDEX(Планы!$E$12:$E$111,MATCH(E215,Планы!$A$12:$A$111,0)),7)=0,F215=DATE(YEAR(F215),MONTH(F215),MIN(DAY(INDEX(Планы!$E$12:$E$111,MATCH(E215,Планы!$A$12:$A$111,0))),DAY(EOMONTH(F215,0))))))),"OK","Ошибка: нет повторения")))))))))</f>
        <v/>
      </c>
      <c r="J215" s="21" t="str">
        <f aca="false">IF(AND(I215="OK",E215&lt;&gt;""),INDEX(Планы!$G$12:$G$111,MATCH(E215,Планы!$A$12:$A$111,0)),"")</f>
        <v/>
      </c>
      <c r="K215" s="21" t="str">
        <f aca="false">IF(I215&lt;&gt;"OK","",IF(E215="",H215,INDEX(Планы!$C$12:$C$111,MATCH(E215,Планы!$A$12:$A$111,0))))</f>
        <v/>
      </c>
      <c r="L215" s="21" t="n">
        <f aca="false">IF(AND(I215="OK",E215&lt;&gt;"",O215=1),MIN(J215,N215),0)</f>
        <v>0</v>
      </c>
      <c r="M215" s="21" t="n">
        <f aca="false">IF(AND(I215="OK",E215&lt;&gt;"",O215=1),MAX(0,N215-J215),0)</f>
        <v>0</v>
      </c>
      <c r="N215" s="21" t="str">
        <f aca="false">IF(AND(I215="OK",E215&lt;&gt;""),SUMIFS($D$12:$D$511,$E$12:$E$511,E215,$F$12:$F$511,F215,$B$12:$B$511,"&lt;="&amp;Календарь!$L$5,$I$12:$I$511,"OK"),"")</f>
        <v/>
      </c>
      <c r="O215" s="19" t="n">
        <f aca="false">IF(AND(I215="OK",E215&lt;&gt;""),IF(COUNTIFS($E$12:E215,E215,$F$12:F215,F215,$I$12:I215,"OK")=1,1,0),0)</f>
        <v>0</v>
      </c>
    </row>
    <row r="216" customFormat="false" ht="22" hidden="false" customHeight="true" outlineLevel="0" collapsed="false">
      <c r="A216" s="6"/>
      <c r="B216" s="5"/>
      <c r="C216" s="6"/>
      <c r="D216" s="7"/>
      <c r="E216" s="6"/>
      <c r="F216" s="5"/>
      <c r="G216" s="6"/>
      <c r="H216" s="6"/>
      <c r="I216" s="19" t="str">
        <f aca="false">IF(COUNTA(A216:H216)=0,"",IF(OR(A216="",NOT(ISNUMBER(B216)),NOT(ISNUMBER(D216)),AND(C216&lt;&gt;"Приход",C216&lt;&gt;"Расход")),"Ошибка: поля или тип",IF(OR(B216&lt;36526,B216&gt;109574,B216&lt;&gt;INT(B216),D216&lt;0),"Ошибка: дата или сумма",IF(COUNTIFS($A$12:$A$511,A216)&lt;&gt;1,"Ошибка: повтор ID",IF(E216="",IF(OR(F216&lt;&gt;"",H216=""),"Ошибка: внеплановая статья/срок","OK"),IF(COUNTIFS(Планы!$A$12:$A$111,E216)&lt;&gt;1,"Ошибка: ID плана",IF(INDEX(Планы!$K$12:$K$111,MATCH(E216,Планы!$A$12:$A$111,0))&lt;&gt;"OK","Ошибка: исходный план",IF(OR(NOT(ISNUMBER(F216)),C216&lt;&gt;INDEX(Планы!$D$12:$D$111,MATCH(E216,Планы!$A$12:$A$111,0))),"Ошибка: срок/направление",IF(AND(F216&gt;=INDEX(Планы!$E$12:$E$111,MATCH(E216,Планы!$A$12:$A$111,0)),F216&lt;=INDEX(Планы!$L$12:$L$111,MATCH(E216,Планы!$A$12:$A$111,0)),IF(INDEX(Планы!$F$12:$F$111,MATCH(E216,Планы!$A$12:$A$111,0))="Разово",F216=INDEX(Планы!$E$12:$E$111,MATCH(E216,Планы!$A$12:$A$111,0)),IF(INDEX(Планы!$F$12:$F$111,MATCH(E216,Планы!$A$12:$A$111,0))="Еженедельно",MOD(F216-INDEX(Планы!$E$12:$E$111,MATCH(E216,Планы!$A$12:$A$111,0)),7)=0,F216=DATE(YEAR(F216),MONTH(F216),MIN(DAY(INDEX(Планы!$E$12:$E$111,MATCH(E216,Планы!$A$12:$A$111,0))),DAY(EOMONTH(F216,0))))))),"OK","Ошибка: нет повторения")))))))))</f>
        <v/>
      </c>
      <c r="J216" s="21" t="str">
        <f aca="false">IF(AND(I216="OK",E216&lt;&gt;""),INDEX(Планы!$G$12:$G$111,MATCH(E216,Планы!$A$12:$A$111,0)),"")</f>
        <v/>
      </c>
      <c r="K216" s="21" t="str">
        <f aca="false">IF(I216&lt;&gt;"OK","",IF(E216="",H216,INDEX(Планы!$C$12:$C$111,MATCH(E216,Планы!$A$12:$A$111,0))))</f>
        <v/>
      </c>
      <c r="L216" s="21" t="n">
        <f aca="false">IF(AND(I216="OK",E216&lt;&gt;"",O216=1),MIN(J216,N216),0)</f>
        <v>0</v>
      </c>
      <c r="M216" s="21" t="n">
        <f aca="false">IF(AND(I216="OK",E216&lt;&gt;"",O216=1),MAX(0,N216-J216),0)</f>
        <v>0</v>
      </c>
      <c r="N216" s="21" t="str">
        <f aca="false">IF(AND(I216="OK",E216&lt;&gt;""),SUMIFS($D$12:$D$511,$E$12:$E$511,E216,$F$12:$F$511,F216,$B$12:$B$511,"&lt;="&amp;Календарь!$L$5,$I$12:$I$511,"OK"),"")</f>
        <v/>
      </c>
      <c r="O216" s="19" t="n">
        <f aca="false">IF(AND(I216="OK",E216&lt;&gt;""),IF(COUNTIFS($E$12:E216,E216,$F$12:F216,F216,$I$12:I216,"OK")=1,1,0),0)</f>
        <v>0</v>
      </c>
    </row>
    <row r="217" customFormat="false" ht="22" hidden="false" customHeight="true" outlineLevel="0" collapsed="false">
      <c r="A217" s="6"/>
      <c r="B217" s="5"/>
      <c r="C217" s="6"/>
      <c r="D217" s="7"/>
      <c r="E217" s="6"/>
      <c r="F217" s="5"/>
      <c r="G217" s="6"/>
      <c r="H217" s="6"/>
      <c r="I217" s="19" t="str">
        <f aca="false">IF(COUNTA(A217:H217)=0,"",IF(OR(A217="",NOT(ISNUMBER(B217)),NOT(ISNUMBER(D217)),AND(C217&lt;&gt;"Приход",C217&lt;&gt;"Расход")),"Ошибка: поля или тип",IF(OR(B217&lt;36526,B217&gt;109574,B217&lt;&gt;INT(B217),D217&lt;0),"Ошибка: дата или сумма",IF(COUNTIFS($A$12:$A$511,A217)&lt;&gt;1,"Ошибка: повтор ID",IF(E217="",IF(OR(F217&lt;&gt;"",H217=""),"Ошибка: внеплановая статья/срок","OK"),IF(COUNTIFS(Планы!$A$12:$A$111,E217)&lt;&gt;1,"Ошибка: ID плана",IF(INDEX(Планы!$K$12:$K$111,MATCH(E217,Планы!$A$12:$A$111,0))&lt;&gt;"OK","Ошибка: исходный план",IF(OR(NOT(ISNUMBER(F217)),C217&lt;&gt;INDEX(Планы!$D$12:$D$111,MATCH(E217,Планы!$A$12:$A$111,0))),"Ошибка: срок/направление",IF(AND(F217&gt;=INDEX(Планы!$E$12:$E$111,MATCH(E217,Планы!$A$12:$A$111,0)),F217&lt;=INDEX(Планы!$L$12:$L$111,MATCH(E217,Планы!$A$12:$A$111,0)),IF(INDEX(Планы!$F$12:$F$111,MATCH(E217,Планы!$A$12:$A$111,0))="Разово",F217=INDEX(Планы!$E$12:$E$111,MATCH(E217,Планы!$A$12:$A$111,0)),IF(INDEX(Планы!$F$12:$F$111,MATCH(E217,Планы!$A$12:$A$111,0))="Еженедельно",MOD(F217-INDEX(Планы!$E$12:$E$111,MATCH(E217,Планы!$A$12:$A$111,0)),7)=0,F217=DATE(YEAR(F217),MONTH(F217),MIN(DAY(INDEX(Планы!$E$12:$E$111,MATCH(E217,Планы!$A$12:$A$111,0))),DAY(EOMONTH(F217,0))))))),"OK","Ошибка: нет повторения")))))))))</f>
        <v/>
      </c>
      <c r="J217" s="21" t="str">
        <f aca="false">IF(AND(I217="OK",E217&lt;&gt;""),INDEX(Планы!$G$12:$G$111,MATCH(E217,Планы!$A$12:$A$111,0)),"")</f>
        <v/>
      </c>
      <c r="K217" s="21" t="str">
        <f aca="false">IF(I217&lt;&gt;"OK","",IF(E217="",H217,INDEX(Планы!$C$12:$C$111,MATCH(E217,Планы!$A$12:$A$111,0))))</f>
        <v/>
      </c>
      <c r="L217" s="21" t="n">
        <f aca="false">IF(AND(I217="OK",E217&lt;&gt;"",O217=1),MIN(J217,N217),0)</f>
        <v>0</v>
      </c>
      <c r="M217" s="21" t="n">
        <f aca="false">IF(AND(I217="OK",E217&lt;&gt;"",O217=1),MAX(0,N217-J217),0)</f>
        <v>0</v>
      </c>
      <c r="N217" s="21" t="str">
        <f aca="false">IF(AND(I217="OK",E217&lt;&gt;""),SUMIFS($D$12:$D$511,$E$12:$E$511,E217,$F$12:$F$511,F217,$B$12:$B$511,"&lt;="&amp;Календарь!$L$5,$I$12:$I$511,"OK"),"")</f>
        <v/>
      </c>
      <c r="O217" s="19" t="n">
        <f aca="false">IF(AND(I217="OK",E217&lt;&gt;""),IF(COUNTIFS($E$12:E217,E217,$F$12:F217,F217,$I$12:I217,"OK")=1,1,0),0)</f>
        <v>0</v>
      </c>
    </row>
    <row r="218" customFormat="false" ht="22" hidden="false" customHeight="true" outlineLevel="0" collapsed="false">
      <c r="A218" s="6"/>
      <c r="B218" s="5"/>
      <c r="C218" s="6"/>
      <c r="D218" s="7"/>
      <c r="E218" s="6"/>
      <c r="F218" s="5"/>
      <c r="G218" s="6"/>
      <c r="H218" s="6"/>
      <c r="I218" s="19" t="str">
        <f aca="false">IF(COUNTA(A218:H218)=0,"",IF(OR(A218="",NOT(ISNUMBER(B218)),NOT(ISNUMBER(D218)),AND(C218&lt;&gt;"Приход",C218&lt;&gt;"Расход")),"Ошибка: поля или тип",IF(OR(B218&lt;36526,B218&gt;109574,B218&lt;&gt;INT(B218),D218&lt;0),"Ошибка: дата или сумма",IF(COUNTIFS($A$12:$A$511,A218)&lt;&gt;1,"Ошибка: повтор ID",IF(E218="",IF(OR(F218&lt;&gt;"",H218=""),"Ошибка: внеплановая статья/срок","OK"),IF(COUNTIFS(Планы!$A$12:$A$111,E218)&lt;&gt;1,"Ошибка: ID плана",IF(INDEX(Планы!$K$12:$K$111,MATCH(E218,Планы!$A$12:$A$111,0))&lt;&gt;"OK","Ошибка: исходный план",IF(OR(NOT(ISNUMBER(F218)),C218&lt;&gt;INDEX(Планы!$D$12:$D$111,MATCH(E218,Планы!$A$12:$A$111,0))),"Ошибка: срок/направление",IF(AND(F218&gt;=INDEX(Планы!$E$12:$E$111,MATCH(E218,Планы!$A$12:$A$111,0)),F218&lt;=INDEX(Планы!$L$12:$L$111,MATCH(E218,Планы!$A$12:$A$111,0)),IF(INDEX(Планы!$F$12:$F$111,MATCH(E218,Планы!$A$12:$A$111,0))="Разово",F218=INDEX(Планы!$E$12:$E$111,MATCH(E218,Планы!$A$12:$A$111,0)),IF(INDEX(Планы!$F$12:$F$111,MATCH(E218,Планы!$A$12:$A$111,0))="Еженедельно",MOD(F218-INDEX(Планы!$E$12:$E$111,MATCH(E218,Планы!$A$12:$A$111,0)),7)=0,F218=DATE(YEAR(F218),MONTH(F218),MIN(DAY(INDEX(Планы!$E$12:$E$111,MATCH(E218,Планы!$A$12:$A$111,0))),DAY(EOMONTH(F218,0))))))),"OK","Ошибка: нет повторения")))))))))</f>
        <v/>
      </c>
      <c r="J218" s="21" t="str">
        <f aca="false">IF(AND(I218="OK",E218&lt;&gt;""),INDEX(Планы!$G$12:$G$111,MATCH(E218,Планы!$A$12:$A$111,0)),"")</f>
        <v/>
      </c>
      <c r="K218" s="21" t="str">
        <f aca="false">IF(I218&lt;&gt;"OK","",IF(E218="",H218,INDEX(Планы!$C$12:$C$111,MATCH(E218,Планы!$A$12:$A$111,0))))</f>
        <v/>
      </c>
      <c r="L218" s="21" t="n">
        <f aca="false">IF(AND(I218="OK",E218&lt;&gt;"",O218=1),MIN(J218,N218),0)</f>
        <v>0</v>
      </c>
      <c r="M218" s="21" t="n">
        <f aca="false">IF(AND(I218="OK",E218&lt;&gt;"",O218=1),MAX(0,N218-J218),0)</f>
        <v>0</v>
      </c>
      <c r="N218" s="21" t="str">
        <f aca="false">IF(AND(I218="OK",E218&lt;&gt;""),SUMIFS($D$12:$D$511,$E$12:$E$511,E218,$F$12:$F$511,F218,$B$12:$B$511,"&lt;="&amp;Календарь!$L$5,$I$12:$I$511,"OK"),"")</f>
        <v/>
      </c>
      <c r="O218" s="19" t="n">
        <f aca="false">IF(AND(I218="OK",E218&lt;&gt;""),IF(COUNTIFS($E$12:E218,E218,$F$12:F218,F218,$I$12:I218,"OK")=1,1,0),0)</f>
        <v>0</v>
      </c>
    </row>
    <row r="219" customFormat="false" ht="22" hidden="false" customHeight="true" outlineLevel="0" collapsed="false">
      <c r="A219" s="6"/>
      <c r="B219" s="5"/>
      <c r="C219" s="6"/>
      <c r="D219" s="7"/>
      <c r="E219" s="6"/>
      <c r="F219" s="5"/>
      <c r="G219" s="6"/>
      <c r="H219" s="6"/>
      <c r="I219" s="19" t="str">
        <f aca="false">IF(COUNTA(A219:H219)=0,"",IF(OR(A219="",NOT(ISNUMBER(B219)),NOT(ISNUMBER(D219)),AND(C219&lt;&gt;"Приход",C219&lt;&gt;"Расход")),"Ошибка: поля или тип",IF(OR(B219&lt;36526,B219&gt;109574,B219&lt;&gt;INT(B219),D219&lt;0),"Ошибка: дата или сумма",IF(COUNTIFS($A$12:$A$511,A219)&lt;&gt;1,"Ошибка: повтор ID",IF(E219="",IF(OR(F219&lt;&gt;"",H219=""),"Ошибка: внеплановая статья/срок","OK"),IF(COUNTIFS(Планы!$A$12:$A$111,E219)&lt;&gt;1,"Ошибка: ID плана",IF(INDEX(Планы!$K$12:$K$111,MATCH(E219,Планы!$A$12:$A$111,0))&lt;&gt;"OK","Ошибка: исходный план",IF(OR(NOT(ISNUMBER(F219)),C219&lt;&gt;INDEX(Планы!$D$12:$D$111,MATCH(E219,Планы!$A$12:$A$111,0))),"Ошибка: срок/направление",IF(AND(F219&gt;=INDEX(Планы!$E$12:$E$111,MATCH(E219,Планы!$A$12:$A$111,0)),F219&lt;=INDEX(Планы!$L$12:$L$111,MATCH(E219,Планы!$A$12:$A$111,0)),IF(INDEX(Планы!$F$12:$F$111,MATCH(E219,Планы!$A$12:$A$111,0))="Разово",F219=INDEX(Планы!$E$12:$E$111,MATCH(E219,Планы!$A$12:$A$111,0)),IF(INDEX(Планы!$F$12:$F$111,MATCH(E219,Планы!$A$12:$A$111,0))="Еженедельно",MOD(F219-INDEX(Планы!$E$12:$E$111,MATCH(E219,Планы!$A$12:$A$111,0)),7)=0,F219=DATE(YEAR(F219),MONTH(F219),MIN(DAY(INDEX(Планы!$E$12:$E$111,MATCH(E219,Планы!$A$12:$A$111,0))),DAY(EOMONTH(F219,0))))))),"OK","Ошибка: нет повторения")))))))))</f>
        <v/>
      </c>
      <c r="J219" s="21" t="str">
        <f aca="false">IF(AND(I219="OK",E219&lt;&gt;""),INDEX(Планы!$G$12:$G$111,MATCH(E219,Планы!$A$12:$A$111,0)),"")</f>
        <v/>
      </c>
      <c r="K219" s="21" t="str">
        <f aca="false">IF(I219&lt;&gt;"OK","",IF(E219="",H219,INDEX(Планы!$C$12:$C$111,MATCH(E219,Планы!$A$12:$A$111,0))))</f>
        <v/>
      </c>
      <c r="L219" s="21" t="n">
        <f aca="false">IF(AND(I219="OK",E219&lt;&gt;"",O219=1),MIN(J219,N219),0)</f>
        <v>0</v>
      </c>
      <c r="M219" s="21" t="n">
        <f aca="false">IF(AND(I219="OK",E219&lt;&gt;"",O219=1),MAX(0,N219-J219),0)</f>
        <v>0</v>
      </c>
      <c r="N219" s="21" t="str">
        <f aca="false">IF(AND(I219="OK",E219&lt;&gt;""),SUMIFS($D$12:$D$511,$E$12:$E$511,E219,$F$12:$F$511,F219,$B$12:$B$511,"&lt;="&amp;Календарь!$L$5,$I$12:$I$511,"OK"),"")</f>
        <v/>
      </c>
      <c r="O219" s="19" t="n">
        <f aca="false">IF(AND(I219="OK",E219&lt;&gt;""),IF(COUNTIFS($E$12:E219,E219,$F$12:F219,F219,$I$12:I219,"OK")=1,1,0),0)</f>
        <v>0</v>
      </c>
    </row>
    <row r="220" customFormat="false" ht="22" hidden="false" customHeight="true" outlineLevel="0" collapsed="false">
      <c r="A220" s="6"/>
      <c r="B220" s="5"/>
      <c r="C220" s="6"/>
      <c r="D220" s="7"/>
      <c r="E220" s="6"/>
      <c r="F220" s="5"/>
      <c r="G220" s="6"/>
      <c r="H220" s="6"/>
      <c r="I220" s="19" t="str">
        <f aca="false">IF(COUNTA(A220:H220)=0,"",IF(OR(A220="",NOT(ISNUMBER(B220)),NOT(ISNUMBER(D220)),AND(C220&lt;&gt;"Приход",C220&lt;&gt;"Расход")),"Ошибка: поля или тип",IF(OR(B220&lt;36526,B220&gt;109574,B220&lt;&gt;INT(B220),D220&lt;0),"Ошибка: дата или сумма",IF(COUNTIFS($A$12:$A$511,A220)&lt;&gt;1,"Ошибка: повтор ID",IF(E220="",IF(OR(F220&lt;&gt;"",H220=""),"Ошибка: внеплановая статья/срок","OK"),IF(COUNTIFS(Планы!$A$12:$A$111,E220)&lt;&gt;1,"Ошибка: ID плана",IF(INDEX(Планы!$K$12:$K$111,MATCH(E220,Планы!$A$12:$A$111,0))&lt;&gt;"OK","Ошибка: исходный план",IF(OR(NOT(ISNUMBER(F220)),C220&lt;&gt;INDEX(Планы!$D$12:$D$111,MATCH(E220,Планы!$A$12:$A$111,0))),"Ошибка: срок/направление",IF(AND(F220&gt;=INDEX(Планы!$E$12:$E$111,MATCH(E220,Планы!$A$12:$A$111,0)),F220&lt;=INDEX(Планы!$L$12:$L$111,MATCH(E220,Планы!$A$12:$A$111,0)),IF(INDEX(Планы!$F$12:$F$111,MATCH(E220,Планы!$A$12:$A$111,0))="Разово",F220=INDEX(Планы!$E$12:$E$111,MATCH(E220,Планы!$A$12:$A$111,0)),IF(INDEX(Планы!$F$12:$F$111,MATCH(E220,Планы!$A$12:$A$111,0))="Еженедельно",MOD(F220-INDEX(Планы!$E$12:$E$111,MATCH(E220,Планы!$A$12:$A$111,0)),7)=0,F220=DATE(YEAR(F220),MONTH(F220),MIN(DAY(INDEX(Планы!$E$12:$E$111,MATCH(E220,Планы!$A$12:$A$111,0))),DAY(EOMONTH(F220,0))))))),"OK","Ошибка: нет повторения")))))))))</f>
        <v/>
      </c>
      <c r="J220" s="21" t="str">
        <f aca="false">IF(AND(I220="OK",E220&lt;&gt;""),INDEX(Планы!$G$12:$G$111,MATCH(E220,Планы!$A$12:$A$111,0)),"")</f>
        <v/>
      </c>
      <c r="K220" s="21" t="str">
        <f aca="false">IF(I220&lt;&gt;"OK","",IF(E220="",H220,INDEX(Планы!$C$12:$C$111,MATCH(E220,Планы!$A$12:$A$111,0))))</f>
        <v/>
      </c>
      <c r="L220" s="21" t="n">
        <f aca="false">IF(AND(I220="OK",E220&lt;&gt;"",O220=1),MIN(J220,N220),0)</f>
        <v>0</v>
      </c>
      <c r="M220" s="21" t="n">
        <f aca="false">IF(AND(I220="OK",E220&lt;&gt;"",O220=1),MAX(0,N220-J220),0)</f>
        <v>0</v>
      </c>
      <c r="N220" s="21" t="str">
        <f aca="false">IF(AND(I220="OK",E220&lt;&gt;""),SUMIFS($D$12:$D$511,$E$12:$E$511,E220,$F$12:$F$511,F220,$B$12:$B$511,"&lt;="&amp;Календарь!$L$5,$I$12:$I$511,"OK"),"")</f>
        <v/>
      </c>
      <c r="O220" s="19" t="n">
        <f aca="false">IF(AND(I220="OK",E220&lt;&gt;""),IF(COUNTIFS($E$12:E220,E220,$F$12:F220,F220,$I$12:I220,"OK")=1,1,0),0)</f>
        <v>0</v>
      </c>
    </row>
    <row r="221" customFormat="false" ht="22" hidden="false" customHeight="true" outlineLevel="0" collapsed="false">
      <c r="A221" s="6"/>
      <c r="B221" s="5"/>
      <c r="C221" s="6"/>
      <c r="D221" s="7"/>
      <c r="E221" s="6"/>
      <c r="F221" s="5"/>
      <c r="G221" s="6"/>
      <c r="H221" s="6"/>
      <c r="I221" s="19" t="str">
        <f aca="false">IF(COUNTA(A221:H221)=0,"",IF(OR(A221="",NOT(ISNUMBER(B221)),NOT(ISNUMBER(D221)),AND(C221&lt;&gt;"Приход",C221&lt;&gt;"Расход")),"Ошибка: поля или тип",IF(OR(B221&lt;36526,B221&gt;109574,B221&lt;&gt;INT(B221),D221&lt;0),"Ошибка: дата или сумма",IF(COUNTIFS($A$12:$A$511,A221)&lt;&gt;1,"Ошибка: повтор ID",IF(E221="",IF(OR(F221&lt;&gt;"",H221=""),"Ошибка: внеплановая статья/срок","OK"),IF(COUNTIFS(Планы!$A$12:$A$111,E221)&lt;&gt;1,"Ошибка: ID плана",IF(INDEX(Планы!$K$12:$K$111,MATCH(E221,Планы!$A$12:$A$111,0))&lt;&gt;"OK","Ошибка: исходный план",IF(OR(NOT(ISNUMBER(F221)),C221&lt;&gt;INDEX(Планы!$D$12:$D$111,MATCH(E221,Планы!$A$12:$A$111,0))),"Ошибка: срок/направление",IF(AND(F221&gt;=INDEX(Планы!$E$12:$E$111,MATCH(E221,Планы!$A$12:$A$111,0)),F221&lt;=INDEX(Планы!$L$12:$L$111,MATCH(E221,Планы!$A$12:$A$111,0)),IF(INDEX(Планы!$F$12:$F$111,MATCH(E221,Планы!$A$12:$A$111,0))="Разово",F221=INDEX(Планы!$E$12:$E$111,MATCH(E221,Планы!$A$12:$A$111,0)),IF(INDEX(Планы!$F$12:$F$111,MATCH(E221,Планы!$A$12:$A$111,0))="Еженедельно",MOD(F221-INDEX(Планы!$E$12:$E$111,MATCH(E221,Планы!$A$12:$A$111,0)),7)=0,F221=DATE(YEAR(F221),MONTH(F221),MIN(DAY(INDEX(Планы!$E$12:$E$111,MATCH(E221,Планы!$A$12:$A$111,0))),DAY(EOMONTH(F221,0))))))),"OK","Ошибка: нет повторения")))))))))</f>
        <v/>
      </c>
      <c r="J221" s="21" t="str">
        <f aca="false">IF(AND(I221="OK",E221&lt;&gt;""),INDEX(Планы!$G$12:$G$111,MATCH(E221,Планы!$A$12:$A$111,0)),"")</f>
        <v/>
      </c>
      <c r="K221" s="21" t="str">
        <f aca="false">IF(I221&lt;&gt;"OK","",IF(E221="",H221,INDEX(Планы!$C$12:$C$111,MATCH(E221,Планы!$A$12:$A$111,0))))</f>
        <v/>
      </c>
      <c r="L221" s="21" t="n">
        <f aca="false">IF(AND(I221="OK",E221&lt;&gt;"",O221=1),MIN(J221,N221),0)</f>
        <v>0</v>
      </c>
      <c r="M221" s="21" t="n">
        <f aca="false">IF(AND(I221="OK",E221&lt;&gt;"",O221=1),MAX(0,N221-J221),0)</f>
        <v>0</v>
      </c>
      <c r="N221" s="21" t="str">
        <f aca="false">IF(AND(I221="OK",E221&lt;&gt;""),SUMIFS($D$12:$D$511,$E$12:$E$511,E221,$F$12:$F$511,F221,$B$12:$B$511,"&lt;="&amp;Календарь!$L$5,$I$12:$I$511,"OK"),"")</f>
        <v/>
      </c>
      <c r="O221" s="19" t="n">
        <f aca="false">IF(AND(I221="OK",E221&lt;&gt;""),IF(COUNTIFS($E$12:E221,E221,$F$12:F221,F221,$I$12:I221,"OK")=1,1,0),0)</f>
        <v>0</v>
      </c>
    </row>
    <row r="222" customFormat="false" ht="22" hidden="false" customHeight="true" outlineLevel="0" collapsed="false">
      <c r="A222" s="6"/>
      <c r="B222" s="5"/>
      <c r="C222" s="6"/>
      <c r="D222" s="7"/>
      <c r="E222" s="6"/>
      <c r="F222" s="5"/>
      <c r="G222" s="6"/>
      <c r="H222" s="6"/>
      <c r="I222" s="19" t="str">
        <f aca="false">IF(COUNTA(A222:H222)=0,"",IF(OR(A222="",NOT(ISNUMBER(B222)),NOT(ISNUMBER(D222)),AND(C222&lt;&gt;"Приход",C222&lt;&gt;"Расход")),"Ошибка: поля или тип",IF(OR(B222&lt;36526,B222&gt;109574,B222&lt;&gt;INT(B222),D222&lt;0),"Ошибка: дата или сумма",IF(COUNTIFS($A$12:$A$511,A222)&lt;&gt;1,"Ошибка: повтор ID",IF(E222="",IF(OR(F222&lt;&gt;"",H222=""),"Ошибка: внеплановая статья/срок","OK"),IF(COUNTIFS(Планы!$A$12:$A$111,E222)&lt;&gt;1,"Ошибка: ID плана",IF(INDEX(Планы!$K$12:$K$111,MATCH(E222,Планы!$A$12:$A$111,0))&lt;&gt;"OK","Ошибка: исходный план",IF(OR(NOT(ISNUMBER(F222)),C222&lt;&gt;INDEX(Планы!$D$12:$D$111,MATCH(E222,Планы!$A$12:$A$111,0))),"Ошибка: срок/направление",IF(AND(F222&gt;=INDEX(Планы!$E$12:$E$111,MATCH(E222,Планы!$A$12:$A$111,0)),F222&lt;=INDEX(Планы!$L$12:$L$111,MATCH(E222,Планы!$A$12:$A$111,0)),IF(INDEX(Планы!$F$12:$F$111,MATCH(E222,Планы!$A$12:$A$111,0))="Разово",F222=INDEX(Планы!$E$12:$E$111,MATCH(E222,Планы!$A$12:$A$111,0)),IF(INDEX(Планы!$F$12:$F$111,MATCH(E222,Планы!$A$12:$A$111,0))="Еженедельно",MOD(F222-INDEX(Планы!$E$12:$E$111,MATCH(E222,Планы!$A$12:$A$111,0)),7)=0,F222=DATE(YEAR(F222),MONTH(F222),MIN(DAY(INDEX(Планы!$E$12:$E$111,MATCH(E222,Планы!$A$12:$A$111,0))),DAY(EOMONTH(F222,0))))))),"OK","Ошибка: нет повторения")))))))))</f>
        <v/>
      </c>
      <c r="J222" s="21" t="str">
        <f aca="false">IF(AND(I222="OK",E222&lt;&gt;""),INDEX(Планы!$G$12:$G$111,MATCH(E222,Планы!$A$12:$A$111,0)),"")</f>
        <v/>
      </c>
      <c r="K222" s="21" t="str">
        <f aca="false">IF(I222&lt;&gt;"OK","",IF(E222="",H222,INDEX(Планы!$C$12:$C$111,MATCH(E222,Планы!$A$12:$A$111,0))))</f>
        <v/>
      </c>
      <c r="L222" s="21" t="n">
        <f aca="false">IF(AND(I222="OK",E222&lt;&gt;"",O222=1),MIN(J222,N222),0)</f>
        <v>0</v>
      </c>
      <c r="M222" s="21" t="n">
        <f aca="false">IF(AND(I222="OK",E222&lt;&gt;"",O222=1),MAX(0,N222-J222),0)</f>
        <v>0</v>
      </c>
      <c r="N222" s="21" t="str">
        <f aca="false">IF(AND(I222="OK",E222&lt;&gt;""),SUMIFS($D$12:$D$511,$E$12:$E$511,E222,$F$12:$F$511,F222,$B$12:$B$511,"&lt;="&amp;Календарь!$L$5,$I$12:$I$511,"OK"),"")</f>
        <v/>
      </c>
      <c r="O222" s="19" t="n">
        <f aca="false">IF(AND(I222="OK",E222&lt;&gt;""),IF(COUNTIFS($E$12:E222,E222,$F$12:F222,F222,$I$12:I222,"OK")=1,1,0),0)</f>
        <v>0</v>
      </c>
    </row>
    <row r="223" customFormat="false" ht="22" hidden="false" customHeight="true" outlineLevel="0" collapsed="false">
      <c r="A223" s="6"/>
      <c r="B223" s="5"/>
      <c r="C223" s="6"/>
      <c r="D223" s="7"/>
      <c r="E223" s="6"/>
      <c r="F223" s="5"/>
      <c r="G223" s="6"/>
      <c r="H223" s="6"/>
      <c r="I223" s="19" t="str">
        <f aca="false">IF(COUNTA(A223:H223)=0,"",IF(OR(A223="",NOT(ISNUMBER(B223)),NOT(ISNUMBER(D223)),AND(C223&lt;&gt;"Приход",C223&lt;&gt;"Расход")),"Ошибка: поля или тип",IF(OR(B223&lt;36526,B223&gt;109574,B223&lt;&gt;INT(B223),D223&lt;0),"Ошибка: дата или сумма",IF(COUNTIFS($A$12:$A$511,A223)&lt;&gt;1,"Ошибка: повтор ID",IF(E223="",IF(OR(F223&lt;&gt;"",H223=""),"Ошибка: внеплановая статья/срок","OK"),IF(COUNTIFS(Планы!$A$12:$A$111,E223)&lt;&gt;1,"Ошибка: ID плана",IF(INDEX(Планы!$K$12:$K$111,MATCH(E223,Планы!$A$12:$A$111,0))&lt;&gt;"OK","Ошибка: исходный план",IF(OR(NOT(ISNUMBER(F223)),C223&lt;&gt;INDEX(Планы!$D$12:$D$111,MATCH(E223,Планы!$A$12:$A$111,0))),"Ошибка: срок/направление",IF(AND(F223&gt;=INDEX(Планы!$E$12:$E$111,MATCH(E223,Планы!$A$12:$A$111,0)),F223&lt;=INDEX(Планы!$L$12:$L$111,MATCH(E223,Планы!$A$12:$A$111,0)),IF(INDEX(Планы!$F$12:$F$111,MATCH(E223,Планы!$A$12:$A$111,0))="Разово",F223=INDEX(Планы!$E$12:$E$111,MATCH(E223,Планы!$A$12:$A$111,0)),IF(INDEX(Планы!$F$12:$F$111,MATCH(E223,Планы!$A$12:$A$111,0))="Еженедельно",MOD(F223-INDEX(Планы!$E$12:$E$111,MATCH(E223,Планы!$A$12:$A$111,0)),7)=0,F223=DATE(YEAR(F223),MONTH(F223),MIN(DAY(INDEX(Планы!$E$12:$E$111,MATCH(E223,Планы!$A$12:$A$111,0))),DAY(EOMONTH(F223,0))))))),"OK","Ошибка: нет повторения")))))))))</f>
        <v/>
      </c>
      <c r="J223" s="21" t="str">
        <f aca="false">IF(AND(I223="OK",E223&lt;&gt;""),INDEX(Планы!$G$12:$G$111,MATCH(E223,Планы!$A$12:$A$111,0)),"")</f>
        <v/>
      </c>
      <c r="K223" s="21" t="str">
        <f aca="false">IF(I223&lt;&gt;"OK","",IF(E223="",H223,INDEX(Планы!$C$12:$C$111,MATCH(E223,Планы!$A$12:$A$111,0))))</f>
        <v/>
      </c>
      <c r="L223" s="21" t="n">
        <f aca="false">IF(AND(I223="OK",E223&lt;&gt;"",O223=1),MIN(J223,N223),0)</f>
        <v>0</v>
      </c>
      <c r="M223" s="21" t="n">
        <f aca="false">IF(AND(I223="OK",E223&lt;&gt;"",O223=1),MAX(0,N223-J223),0)</f>
        <v>0</v>
      </c>
      <c r="N223" s="21" t="str">
        <f aca="false">IF(AND(I223="OK",E223&lt;&gt;""),SUMIFS($D$12:$D$511,$E$12:$E$511,E223,$F$12:$F$511,F223,$B$12:$B$511,"&lt;="&amp;Календарь!$L$5,$I$12:$I$511,"OK"),"")</f>
        <v/>
      </c>
      <c r="O223" s="19" t="n">
        <f aca="false">IF(AND(I223="OK",E223&lt;&gt;""),IF(COUNTIFS($E$12:E223,E223,$F$12:F223,F223,$I$12:I223,"OK")=1,1,0),0)</f>
        <v>0</v>
      </c>
    </row>
    <row r="224" customFormat="false" ht="22" hidden="false" customHeight="true" outlineLevel="0" collapsed="false">
      <c r="A224" s="6"/>
      <c r="B224" s="5"/>
      <c r="C224" s="6"/>
      <c r="D224" s="7"/>
      <c r="E224" s="6"/>
      <c r="F224" s="5"/>
      <c r="G224" s="6"/>
      <c r="H224" s="6"/>
      <c r="I224" s="19" t="str">
        <f aca="false">IF(COUNTA(A224:H224)=0,"",IF(OR(A224="",NOT(ISNUMBER(B224)),NOT(ISNUMBER(D224)),AND(C224&lt;&gt;"Приход",C224&lt;&gt;"Расход")),"Ошибка: поля или тип",IF(OR(B224&lt;36526,B224&gt;109574,B224&lt;&gt;INT(B224),D224&lt;0),"Ошибка: дата или сумма",IF(COUNTIFS($A$12:$A$511,A224)&lt;&gt;1,"Ошибка: повтор ID",IF(E224="",IF(OR(F224&lt;&gt;"",H224=""),"Ошибка: внеплановая статья/срок","OK"),IF(COUNTIFS(Планы!$A$12:$A$111,E224)&lt;&gt;1,"Ошибка: ID плана",IF(INDEX(Планы!$K$12:$K$111,MATCH(E224,Планы!$A$12:$A$111,0))&lt;&gt;"OK","Ошибка: исходный план",IF(OR(NOT(ISNUMBER(F224)),C224&lt;&gt;INDEX(Планы!$D$12:$D$111,MATCH(E224,Планы!$A$12:$A$111,0))),"Ошибка: срок/направление",IF(AND(F224&gt;=INDEX(Планы!$E$12:$E$111,MATCH(E224,Планы!$A$12:$A$111,0)),F224&lt;=INDEX(Планы!$L$12:$L$111,MATCH(E224,Планы!$A$12:$A$111,0)),IF(INDEX(Планы!$F$12:$F$111,MATCH(E224,Планы!$A$12:$A$111,0))="Разово",F224=INDEX(Планы!$E$12:$E$111,MATCH(E224,Планы!$A$12:$A$111,0)),IF(INDEX(Планы!$F$12:$F$111,MATCH(E224,Планы!$A$12:$A$111,0))="Еженедельно",MOD(F224-INDEX(Планы!$E$12:$E$111,MATCH(E224,Планы!$A$12:$A$111,0)),7)=0,F224=DATE(YEAR(F224),MONTH(F224),MIN(DAY(INDEX(Планы!$E$12:$E$111,MATCH(E224,Планы!$A$12:$A$111,0))),DAY(EOMONTH(F224,0))))))),"OK","Ошибка: нет повторения")))))))))</f>
        <v/>
      </c>
      <c r="J224" s="21" t="str">
        <f aca="false">IF(AND(I224="OK",E224&lt;&gt;""),INDEX(Планы!$G$12:$G$111,MATCH(E224,Планы!$A$12:$A$111,0)),"")</f>
        <v/>
      </c>
      <c r="K224" s="21" t="str">
        <f aca="false">IF(I224&lt;&gt;"OK","",IF(E224="",H224,INDEX(Планы!$C$12:$C$111,MATCH(E224,Планы!$A$12:$A$111,0))))</f>
        <v/>
      </c>
      <c r="L224" s="21" t="n">
        <f aca="false">IF(AND(I224="OK",E224&lt;&gt;"",O224=1),MIN(J224,N224),0)</f>
        <v>0</v>
      </c>
      <c r="M224" s="21" t="n">
        <f aca="false">IF(AND(I224="OK",E224&lt;&gt;"",O224=1),MAX(0,N224-J224),0)</f>
        <v>0</v>
      </c>
      <c r="N224" s="21" t="str">
        <f aca="false">IF(AND(I224="OK",E224&lt;&gt;""),SUMIFS($D$12:$D$511,$E$12:$E$511,E224,$F$12:$F$511,F224,$B$12:$B$511,"&lt;="&amp;Календарь!$L$5,$I$12:$I$511,"OK"),"")</f>
        <v/>
      </c>
      <c r="O224" s="19" t="n">
        <f aca="false">IF(AND(I224="OK",E224&lt;&gt;""),IF(COUNTIFS($E$12:E224,E224,$F$12:F224,F224,$I$12:I224,"OK")=1,1,0),0)</f>
        <v>0</v>
      </c>
    </row>
    <row r="225" customFormat="false" ht="22" hidden="false" customHeight="true" outlineLevel="0" collapsed="false">
      <c r="A225" s="6"/>
      <c r="B225" s="5"/>
      <c r="C225" s="6"/>
      <c r="D225" s="7"/>
      <c r="E225" s="6"/>
      <c r="F225" s="5"/>
      <c r="G225" s="6"/>
      <c r="H225" s="6"/>
      <c r="I225" s="19" t="str">
        <f aca="false">IF(COUNTA(A225:H225)=0,"",IF(OR(A225="",NOT(ISNUMBER(B225)),NOT(ISNUMBER(D225)),AND(C225&lt;&gt;"Приход",C225&lt;&gt;"Расход")),"Ошибка: поля или тип",IF(OR(B225&lt;36526,B225&gt;109574,B225&lt;&gt;INT(B225),D225&lt;0),"Ошибка: дата или сумма",IF(COUNTIFS($A$12:$A$511,A225)&lt;&gt;1,"Ошибка: повтор ID",IF(E225="",IF(OR(F225&lt;&gt;"",H225=""),"Ошибка: внеплановая статья/срок","OK"),IF(COUNTIFS(Планы!$A$12:$A$111,E225)&lt;&gt;1,"Ошибка: ID плана",IF(INDEX(Планы!$K$12:$K$111,MATCH(E225,Планы!$A$12:$A$111,0))&lt;&gt;"OK","Ошибка: исходный план",IF(OR(NOT(ISNUMBER(F225)),C225&lt;&gt;INDEX(Планы!$D$12:$D$111,MATCH(E225,Планы!$A$12:$A$111,0))),"Ошибка: срок/направление",IF(AND(F225&gt;=INDEX(Планы!$E$12:$E$111,MATCH(E225,Планы!$A$12:$A$111,0)),F225&lt;=INDEX(Планы!$L$12:$L$111,MATCH(E225,Планы!$A$12:$A$111,0)),IF(INDEX(Планы!$F$12:$F$111,MATCH(E225,Планы!$A$12:$A$111,0))="Разово",F225=INDEX(Планы!$E$12:$E$111,MATCH(E225,Планы!$A$12:$A$111,0)),IF(INDEX(Планы!$F$12:$F$111,MATCH(E225,Планы!$A$12:$A$111,0))="Еженедельно",MOD(F225-INDEX(Планы!$E$12:$E$111,MATCH(E225,Планы!$A$12:$A$111,0)),7)=0,F225=DATE(YEAR(F225),MONTH(F225),MIN(DAY(INDEX(Планы!$E$12:$E$111,MATCH(E225,Планы!$A$12:$A$111,0))),DAY(EOMONTH(F225,0))))))),"OK","Ошибка: нет повторения")))))))))</f>
        <v/>
      </c>
      <c r="J225" s="21" t="str">
        <f aca="false">IF(AND(I225="OK",E225&lt;&gt;""),INDEX(Планы!$G$12:$G$111,MATCH(E225,Планы!$A$12:$A$111,0)),"")</f>
        <v/>
      </c>
      <c r="K225" s="21" t="str">
        <f aca="false">IF(I225&lt;&gt;"OK","",IF(E225="",H225,INDEX(Планы!$C$12:$C$111,MATCH(E225,Планы!$A$12:$A$111,0))))</f>
        <v/>
      </c>
      <c r="L225" s="21" t="n">
        <f aca="false">IF(AND(I225="OK",E225&lt;&gt;"",O225=1),MIN(J225,N225),0)</f>
        <v>0</v>
      </c>
      <c r="M225" s="21" t="n">
        <f aca="false">IF(AND(I225="OK",E225&lt;&gt;"",O225=1),MAX(0,N225-J225),0)</f>
        <v>0</v>
      </c>
      <c r="N225" s="21" t="str">
        <f aca="false">IF(AND(I225="OK",E225&lt;&gt;""),SUMIFS($D$12:$D$511,$E$12:$E$511,E225,$F$12:$F$511,F225,$B$12:$B$511,"&lt;="&amp;Календарь!$L$5,$I$12:$I$511,"OK"),"")</f>
        <v/>
      </c>
      <c r="O225" s="19" t="n">
        <f aca="false">IF(AND(I225="OK",E225&lt;&gt;""),IF(COUNTIFS($E$12:E225,E225,$F$12:F225,F225,$I$12:I225,"OK")=1,1,0),0)</f>
        <v>0</v>
      </c>
    </row>
    <row r="226" customFormat="false" ht="22" hidden="false" customHeight="true" outlineLevel="0" collapsed="false">
      <c r="A226" s="6"/>
      <c r="B226" s="5"/>
      <c r="C226" s="6"/>
      <c r="D226" s="7"/>
      <c r="E226" s="6"/>
      <c r="F226" s="5"/>
      <c r="G226" s="6"/>
      <c r="H226" s="6"/>
      <c r="I226" s="19" t="str">
        <f aca="false">IF(COUNTA(A226:H226)=0,"",IF(OR(A226="",NOT(ISNUMBER(B226)),NOT(ISNUMBER(D226)),AND(C226&lt;&gt;"Приход",C226&lt;&gt;"Расход")),"Ошибка: поля или тип",IF(OR(B226&lt;36526,B226&gt;109574,B226&lt;&gt;INT(B226),D226&lt;0),"Ошибка: дата или сумма",IF(COUNTIFS($A$12:$A$511,A226)&lt;&gt;1,"Ошибка: повтор ID",IF(E226="",IF(OR(F226&lt;&gt;"",H226=""),"Ошибка: внеплановая статья/срок","OK"),IF(COUNTIFS(Планы!$A$12:$A$111,E226)&lt;&gt;1,"Ошибка: ID плана",IF(INDEX(Планы!$K$12:$K$111,MATCH(E226,Планы!$A$12:$A$111,0))&lt;&gt;"OK","Ошибка: исходный план",IF(OR(NOT(ISNUMBER(F226)),C226&lt;&gt;INDEX(Планы!$D$12:$D$111,MATCH(E226,Планы!$A$12:$A$111,0))),"Ошибка: срок/направление",IF(AND(F226&gt;=INDEX(Планы!$E$12:$E$111,MATCH(E226,Планы!$A$12:$A$111,0)),F226&lt;=INDEX(Планы!$L$12:$L$111,MATCH(E226,Планы!$A$12:$A$111,0)),IF(INDEX(Планы!$F$12:$F$111,MATCH(E226,Планы!$A$12:$A$111,0))="Разово",F226=INDEX(Планы!$E$12:$E$111,MATCH(E226,Планы!$A$12:$A$111,0)),IF(INDEX(Планы!$F$12:$F$111,MATCH(E226,Планы!$A$12:$A$111,0))="Еженедельно",MOD(F226-INDEX(Планы!$E$12:$E$111,MATCH(E226,Планы!$A$12:$A$111,0)),7)=0,F226=DATE(YEAR(F226),MONTH(F226),MIN(DAY(INDEX(Планы!$E$12:$E$111,MATCH(E226,Планы!$A$12:$A$111,0))),DAY(EOMONTH(F226,0))))))),"OK","Ошибка: нет повторения")))))))))</f>
        <v/>
      </c>
      <c r="J226" s="21" t="str">
        <f aca="false">IF(AND(I226="OK",E226&lt;&gt;""),INDEX(Планы!$G$12:$G$111,MATCH(E226,Планы!$A$12:$A$111,0)),"")</f>
        <v/>
      </c>
      <c r="K226" s="21" t="str">
        <f aca="false">IF(I226&lt;&gt;"OK","",IF(E226="",H226,INDEX(Планы!$C$12:$C$111,MATCH(E226,Планы!$A$12:$A$111,0))))</f>
        <v/>
      </c>
      <c r="L226" s="21" t="n">
        <f aca="false">IF(AND(I226="OK",E226&lt;&gt;"",O226=1),MIN(J226,N226),0)</f>
        <v>0</v>
      </c>
      <c r="M226" s="21" t="n">
        <f aca="false">IF(AND(I226="OK",E226&lt;&gt;"",O226=1),MAX(0,N226-J226),0)</f>
        <v>0</v>
      </c>
      <c r="N226" s="21" t="str">
        <f aca="false">IF(AND(I226="OK",E226&lt;&gt;""),SUMIFS($D$12:$D$511,$E$12:$E$511,E226,$F$12:$F$511,F226,$B$12:$B$511,"&lt;="&amp;Календарь!$L$5,$I$12:$I$511,"OK"),"")</f>
        <v/>
      </c>
      <c r="O226" s="19" t="n">
        <f aca="false">IF(AND(I226="OK",E226&lt;&gt;""),IF(COUNTIFS($E$12:E226,E226,$F$12:F226,F226,$I$12:I226,"OK")=1,1,0),0)</f>
        <v>0</v>
      </c>
    </row>
    <row r="227" customFormat="false" ht="22" hidden="false" customHeight="true" outlineLevel="0" collapsed="false">
      <c r="A227" s="6"/>
      <c r="B227" s="5"/>
      <c r="C227" s="6"/>
      <c r="D227" s="7"/>
      <c r="E227" s="6"/>
      <c r="F227" s="5"/>
      <c r="G227" s="6"/>
      <c r="H227" s="6"/>
      <c r="I227" s="19" t="str">
        <f aca="false">IF(COUNTA(A227:H227)=0,"",IF(OR(A227="",NOT(ISNUMBER(B227)),NOT(ISNUMBER(D227)),AND(C227&lt;&gt;"Приход",C227&lt;&gt;"Расход")),"Ошибка: поля или тип",IF(OR(B227&lt;36526,B227&gt;109574,B227&lt;&gt;INT(B227),D227&lt;0),"Ошибка: дата или сумма",IF(COUNTIFS($A$12:$A$511,A227)&lt;&gt;1,"Ошибка: повтор ID",IF(E227="",IF(OR(F227&lt;&gt;"",H227=""),"Ошибка: внеплановая статья/срок","OK"),IF(COUNTIFS(Планы!$A$12:$A$111,E227)&lt;&gt;1,"Ошибка: ID плана",IF(INDEX(Планы!$K$12:$K$111,MATCH(E227,Планы!$A$12:$A$111,0))&lt;&gt;"OK","Ошибка: исходный план",IF(OR(NOT(ISNUMBER(F227)),C227&lt;&gt;INDEX(Планы!$D$12:$D$111,MATCH(E227,Планы!$A$12:$A$111,0))),"Ошибка: срок/направление",IF(AND(F227&gt;=INDEX(Планы!$E$12:$E$111,MATCH(E227,Планы!$A$12:$A$111,0)),F227&lt;=INDEX(Планы!$L$12:$L$111,MATCH(E227,Планы!$A$12:$A$111,0)),IF(INDEX(Планы!$F$12:$F$111,MATCH(E227,Планы!$A$12:$A$111,0))="Разово",F227=INDEX(Планы!$E$12:$E$111,MATCH(E227,Планы!$A$12:$A$111,0)),IF(INDEX(Планы!$F$12:$F$111,MATCH(E227,Планы!$A$12:$A$111,0))="Еженедельно",MOD(F227-INDEX(Планы!$E$12:$E$111,MATCH(E227,Планы!$A$12:$A$111,0)),7)=0,F227=DATE(YEAR(F227),MONTH(F227),MIN(DAY(INDEX(Планы!$E$12:$E$111,MATCH(E227,Планы!$A$12:$A$111,0))),DAY(EOMONTH(F227,0))))))),"OK","Ошибка: нет повторения")))))))))</f>
        <v/>
      </c>
      <c r="J227" s="21" t="str">
        <f aca="false">IF(AND(I227="OK",E227&lt;&gt;""),INDEX(Планы!$G$12:$G$111,MATCH(E227,Планы!$A$12:$A$111,0)),"")</f>
        <v/>
      </c>
      <c r="K227" s="21" t="str">
        <f aca="false">IF(I227&lt;&gt;"OK","",IF(E227="",H227,INDEX(Планы!$C$12:$C$111,MATCH(E227,Планы!$A$12:$A$111,0))))</f>
        <v/>
      </c>
      <c r="L227" s="21" t="n">
        <f aca="false">IF(AND(I227="OK",E227&lt;&gt;"",O227=1),MIN(J227,N227),0)</f>
        <v>0</v>
      </c>
      <c r="M227" s="21" t="n">
        <f aca="false">IF(AND(I227="OK",E227&lt;&gt;"",O227=1),MAX(0,N227-J227),0)</f>
        <v>0</v>
      </c>
      <c r="N227" s="21" t="str">
        <f aca="false">IF(AND(I227="OK",E227&lt;&gt;""),SUMIFS($D$12:$D$511,$E$12:$E$511,E227,$F$12:$F$511,F227,$B$12:$B$511,"&lt;="&amp;Календарь!$L$5,$I$12:$I$511,"OK"),"")</f>
        <v/>
      </c>
      <c r="O227" s="19" t="n">
        <f aca="false">IF(AND(I227="OK",E227&lt;&gt;""),IF(COUNTIFS($E$12:E227,E227,$F$12:F227,F227,$I$12:I227,"OK")=1,1,0),0)</f>
        <v>0</v>
      </c>
    </row>
    <row r="228" customFormat="false" ht="22" hidden="false" customHeight="true" outlineLevel="0" collapsed="false">
      <c r="A228" s="6"/>
      <c r="B228" s="5"/>
      <c r="C228" s="6"/>
      <c r="D228" s="7"/>
      <c r="E228" s="6"/>
      <c r="F228" s="5"/>
      <c r="G228" s="6"/>
      <c r="H228" s="6"/>
      <c r="I228" s="19" t="str">
        <f aca="false">IF(COUNTA(A228:H228)=0,"",IF(OR(A228="",NOT(ISNUMBER(B228)),NOT(ISNUMBER(D228)),AND(C228&lt;&gt;"Приход",C228&lt;&gt;"Расход")),"Ошибка: поля или тип",IF(OR(B228&lt;36526,B228&gt;109574,B228&lt;&gt;INT(B228),D228&lt;0),"Ошибка: дата или сумма",IF(COUNTIFS($A$12:$A$511,A228)&lt;&gt;1,"Ошибка: повтор ID",IF(E228="",IF(OR(F228&lt;&gt;"",H228=""),"Ошибка: внеплановая статья/срок","OK"),IF(COUNTIFS(Планы!$A$12:$A$111,E228)&lt;&gt;1,"Ошибка: ID плана",IF(INDEX(Планы!$K$12:$K$111,MATCH(E228,Планы!$A$12:$A$111,0))&lt;&gt;"OK","Ошибка: исходный план",IF(OR(NOT(ISNUMBER(F228)),C228&lt;&gt;INDEX(Планы!$D$12:$D$111,MATCH(E228,Планы!$A$12:$A$111,0))),"Ошибка: срок/направление",IF(AND(F228&gt;=INDEX(Планы!$E$12:$E$111,MATCH(E228,Планы!$A$12:$A$111,0)),F228&lt;=INDEX(Планы!$L$12:$L$111,MATCH(E228,Планы!$A$12:$A$111,0)),IF(INDEX(Планы!$F$12:$F$111,MATCH(E228,Планы!$A$12:$A$111,0))="Разово",F228=INDEX(Планы!$E$12:$E$111,MATCH(E228,Планы!$A$12:$A$111,0)),IF(INDEX(Планы!$F$12:$F$111,MATCH(E228,Планы!$A$12:$A$111,0))="Еженедельно",MOD(F228-INDEX(Планы!$E$12:$E$111,MATCH(E228,Планы!$A$12:$A$111,0)),7)=0,F228=DATE(YEAR(F228),MONTH(F228),MIN(DAY(INDEX(Планы!$E$12:$E$111,MATCH(E228,Планы!$A$12:$A$111,0))),DAY(EOMONTH(F228,0))))))),"OK","Ошибка: нет повторения")))))))))</f>
        <v/>
      </c>
      <c r="J228" s="21" t="str">
        <f aca="false">IF(AND(I228="OK",E228&lt;&gt;""),INDEX(Планы!$G$12:$G$111,MATCH(E228,Планы!$A$12:$A$111,0)),"")</f>
        <v/>
      </c>
      <c r="K228" s="21" t="str">
        <f aca="false">IF(I228&lt;&gt;"OK","",IF(E228="",H228,INDEX(Планы!$C$12:$C$111,MATCH(E228,Планы!$A$12:$A$111,0))))</f>
        <v/>
      </c>
      <c r="L228" s="21" t="n">
        <f aca="false">IF(AND(I228="OK",E228&lt;&gt;"",O228=1),MIN(J228,N228),0)</f>
        <v>0</v>
      </c>
      <c r="M228" s="21" t="n">
        <f aca="false">IF(AND(I228="OK",E228&lt;&gt;"",O228=1),MAX(0,N228-J228),0)</f>
        <v>0</v>
      </c>
      <c r="N228" s="21" t="str">
        <f aca="false">IF(AND(I228="OK",E228&lt;&gt;""),SUMIFS($D$12:$D$511,$E$12:$E$511,E228,$F$12:$F$511,F228,$B$12:$B$511,"&lt;="&amp;Календарь!$L$5,$I$12:$I$511,"OK"),"")</f>
        <v/>
      </c>
      <c r="O228" s="19" t="n">
        <f aca="false">IF(AND(I228="OK",E228&lt;&gt;""),IF(COUNTIFS($E$12:E228,E228,$F$12:F228,F228,$I$12:I228,"OK")=1,1,0),0)</f>
        <v>0</v>
      </c>
    </row>
    <row r="229" customFormat="false" ht="22" hidden="false" customHeight="true" outlineLevel="0" collapsed="false">
      <c r="A229" s="6"/>
      <c r="B229" s="5"/>
      <c r="C229" s="6"/>
      <c r="D229" s="7"/>
      <c r="E229" s="6"/>
      <c r="F229" s="5"/>
      <c r="G229" s="6"/>
      <c r="H229" s="6"/>
      <c r="I229" s="19" t="str">
        <f aca="false">IF(COUNTA(A229:H229)=0,"",IF(OR(A229="",NOT(ISNUMBER(B229)),NOT(ISNUMBER(D229)),AND(C229&lt;&gt;"Приход",C229&lt;&gt;"Расход")),"Ошибка: поля или тип",IF(OR(B229&lt;36526,B229&gt;109574,B229&lt;&gt;INT(B229),D229&lt;0),"Ошибка: дата или сумма",IF(COUNTIFS($A$12:$A$511,A229)&lt;&gt;1,"Ошибка: повтор ID",IF(E229="",IF(OR(F229&lt;&gt;"",H229=""),"Ошибка: внеплановая статья/срок","OK"),IF(COUNTIFS(Планы!$A$12:$A$111,E229)&lt;&gt;1,"Ошибка: ID плана",IF(INDEX(Планы!$K$12:$K$111,MATCH(E229,Планы!$A$12:$A$111,0))&lt;&gt;"OK","Ошибка: исходный план",IF(OR(NOT(ISNUMBER(F229)),C229&lt;&gt;INDEX(Планы!$D$12:$D$111,MATCH(E229,Планы!$A$12:$A$111,0))),"Ошибка: срок/направление",IF(AND(F229&gt;=INDEX(Планы!$E$12:$E$111,MATCH(E229,Планы!$A$12:$A$111,0)),F229&lt;=INDEX(Планы!$L$12:$L$111,MATCH(E229,Планы!$A$12:$A$111,0)),IF(INDEX(Планы!$F$12:$F$111,MATCH(E229,Планы!$A$12:$A$111,0))="Разово",F229=INDEX(Планы!$E$12:$E$111,MATCH(E229,Планы!$A$12:$A$111,0)),IF(INDEX(Планы!$F$12:$F$111,MATCH(E229,Планы!$A$12:$A$111,0))="Еженедельно",MOD(F229-INDEX(Планы!$E$12:$E$111,MATCH(E229,Планы!$A$12:$A$111,0)),7)=0,F229=DATE(YEAR(F229),MONTH(F229),MIN(DAY(INDEX(Планы!$E$12:$E$111,MATCH(E229,Планы!$A$12:$A$111,0))),DAY(EOMONTH(F229,0))))))),"OK","Ошибка: нет повторения")))))))))</f>
        <v/>
      </c>
      <c r="J229" s="21" t="str">
        <f aca="false">IF(AND(I229="OK",E229&lt;&gt;""),INDEX(Планы!$G$12:$G$111,MATCH(E229,Планы!$A$12:$A$111,0)),"")</f>
        <v/>
      </c>
      <c r="K229" s="21" t="str">
        <f aca="false">IF(I229&lt;&gt;"OK","",IF(E229="",H229,INDEX(Планы!$C$12:$C$111,MATCH(E229,Планы!$A$12:$A$111,0))))</f>
        <v/>
      </c>
      <c r="L229" s="21" t="n">
        <f aca="false">IF(AND(I229="OK",E229&lt;&gt;"",O229=1),MIN(J229,N229),0)</f>
        <v>0</v>
      </c>
      <c r="M229" s="21" t="n">
        <f aca="false">IF(AND(I229="OK",E229&lt;&gt;"",O229=1),MAX(0,N229-J229),0)</f>
        <v>0</v>
      </c>
      <c r="N229" s="21" t="str">
        <f aca="false">IF(AND(I229="OK",E229&lt;&gt;""),SUMIFS($D$12:$D$511,$E$12:$E$511,E229,$F$12:$F$511,F229,$B$12:$B$511,"&lt;="&amp;Календарь!$L$5,$I$12:$I$511,"OK"),"")</f>
        <v/>
      </c>
      <c r="O229" s="19" t="n">
        <f aca="false">IF(AND(I229="OK",E229&lt;&gt;""),IF(COUNTIFS($E$12:E229,E229,$F$12:F229,F229,$I$12:I229,"OK")=1,1,0),0)</f>
        <v>0</v>
      </c>
    </row>
    <row r="230" customFormat="false" ht="22" hidden="false" customHeight="true" outlineLevel="0" collapsed="false">
      <c r="A230" s="6"/>
      <c r="B230" s="5"/>
      <c r="C230" s="6"/>
      <c r="D230" s="7"/>
      <c r="E230" s="6"/>
      <c r="F230" s="5"/>
      <c r="G230" s="6"/>
      <c r="H230" s="6"/>
      <c r="I230" s="19" t="str">
        <f aca="false">IF(COUNTA(A230:H230)=0,"",IF(OR(A230="",NOT(ISNUMBER(B230)),NOT(ISNUMBER(D230)),AND(C230&lt;&gt;"Приход",C230&lt;&gt;"Расход")),"Ошибка: поля или тип",IF(OR(B230&lt;36526,B230&gt;109574,B230&lt;&gt;INT(B230),D230&lt;0),"Ошибка: дата или сумма",IF(COUNTIFS($A$12:$A$511,A230)&lt;&gt;1,"Ошибка: повтор ID",IF(E230="",IF(OR(F230&lt;&gt;"",H230=""),"Ошибка: внеплановая статья/срок","OK"),IF(COUNTIFS(Планы!$A$12:$A$111,E230)&lt;&gt;1,"Ошибка: ID плана",IF(INDEX(Планы!$K$12:$K$111,MATCH(E230,Планы!$A$12:$A$111,0))&lt;&gt;"OK","Ошибка: исходный план",IF(OR(NOT(ISNUMBER(F230)),C230&lt;&gt;INDEX(Планы!$D$12:$D$111,MATCH(E230,Планы!$A$12:$A$111,0))),"Ошибка: срок/направление",IF(AND(F230&gt;=INDEX(Планы!$E$12:$E$111,MATCH(E230,Планы!$A$12:$A$111,0)),F230&lt;=INDEX(Планы!$L$12:$L$111,MATCH(E230,Планы!$A$12:$A$111,0)),IF(INDEX(Планы!$F$12:$F$111,MATCH(E230,Планы!$A$12:$A$111,0))="Разово",F230=INDEX(Планы!$E$12:$E$111,MATCH(E230,Планы!$A$12:$A$111,0)),IF(INDEX(Планы!$F$12:$F$111,MATCH(E230,Планы!$A$12:$A$111,0))="Еженедельно",MOD(F230-INDEX(Планы!$E$12:$E$111,MATCH(E230,Планы!$A$12:$A$111,0)),7)=0,F230=DATE(YEAR(F230),MONTH(F230),MIN(DAY(INDEX(Планы!$E$12:$E$111,MATCH(E230,Планы!$A$12:$A$111,0))),DAY(EOMONTH(F230,0))))))),"OK","Ошибка: нет повторения")))))))))</f>
        <v/>
      </c>
      <c r="J230" s="21" t="str">
        <f aca="false">IF(AND(I230="OK",E230&lt;&gt;""),INDEX(Планы!$G$12:$G$111,MATCH(E230,Планы!$A$12:$A$111,0)),"")</f>
        <v/>
      </c>
      <c r="K230" s="21" t="str">
        <f aca="false">IF(I230&lt;&gt;"OK","",IF(E230="",H230,INDEX(Планы!$C$12:$C$111,MATCH(E230,Планы!$A$12:$A$111,0))))</f>
        <v/>
      </c>
      <c r="L230" s="21" t="n">
        <f aca="false">IF(AND(I230="OK",E230&lt;&gt;"",O230=1),MIN(J230,N230),0)</f>
        <v>0</v>
      </c>
      <c r="M230" s="21" t="n">
        <f aca="false">IF(AND(I230="OK",E230&lt;&gt;"",O230=1),MAX(0,N230-J230),0)</f>
        <v>0</v>
      </c>
      <c r="N230" s="21" t="str">
        <f aca="false">IF(AND(I230="OK",E230&lt;&gt;""),SUMIFS($D$12:$D$511,$E$12:$E$511,E230,$F$12:$F$511,F230,$B$12:$B$511,"&lt;="&amp;Календарь!$L$5,$I$12:$I$511,"OK"),"")</f>
        <v/>
      </c>
      <c r="O230" s="19" t="n">
        <f aca="false">IF(AND(I230="OK",E230&lt;&gt;""),IF(COUNTIFS($E$12:E230,E230,$F$12:F230,F230,$I$12:I230,"OK")=1,1,0),0)</f>
        <v>0</v>
      </c>
    </row>
    <row r="231" customFormat="false" ht="22" hidden="false" customHeight="true" outlineLevel="0" collapsed="false">
      <c r="A231" s="6"/>
      <c r="B231" s="5"/>
      <c r="C231" s="6"/>
      <c r="D231" s="7"/>
      <c r="E231" s="6"/>
      <c r="F231" s="5"/>
      <c r="G231" s="6"/>
      <c r="H231" s="6"/>
      <c r="I231" s="19" t="str">
        <f aca="false">IF(COUNTA(A231:H231)=0,"",IF(OR(A231="",NOT(ISNUMBER(B231)),NOT(ISNUMBER(D231)),AND(C231&lt;&gt;"Приход",C231&lt;&gt;"Расход")),"Ошибка: поля или тип",IF(OR(B231&lt;36526,B231&gt;109574,B231&lt;&gt;INT(B231),D231&lt;0),"Ошибка: дата или сумма",IF(COUNTIFS($A$12:$A$511,A231)&lt;&gt;1,"Ошибка: повтор ID",IF(E231="",IF(OR(F231&lt;&gt;"",H231=""),"Ошибка: внеплановая статья/срок","OK"),IF(COUNTIFS(Планы!$A$12:$A$111,E231)&lt;&gt;1,"Ошибка: ID плана",IF(INDEX(Планы!$K$12:$K$111,MATCH(E231,Планы!$A$12:$A$111,0))&lt;&gt;"OK","Ошибка: исходный план",IF(OR(NOT(ISNUMBER(F231)),C231&lt;&gt;INDEX(Планы!$D$12:$D$111,MATCH(E231,Планы!$A$12:$A$111,0))),"Ошибка: срок/направление",IF(AND(F231&gt;=INDEX(Планы!$E$12:$E$111,MATCH(E231,Планы!$A$12:$A$111,0)),F231&lt;=INDEX(Планы!$L$12:$L$111,MATCH(E231,Планы!$A$12:$A$111,0)),IF(INDEX(Планы!$F$12:$F$111,MATCH(E231,Планы!$A$12:$A$111,0))="Разово",F231=INDEX(Планы!$E$12:$E$111,MATCH(E231,Планы!$A$12:$A$111,0)),IF(INDEX(Планы!$F$12:$F$111,MATCH(E231,Планы!$A$12:$A$111,0))="Еженедельно",MOD(F231-INDEX(Планы!$E$12:$E$111,MATCH(E231,Планы!$A$12:$A$111,0)),7)=0,F231=DATE(YEAR(F231),MONTH(F231),MIN(DAY(INDEX(Планы!$E$12:$E$111,MATCH(E231,Планы!$A$12:$A$111,0))),DAY(EOMONTH(F231,0))))))),"OK","Ошибка: нет повторения")))))))))</f>
        <v/>
      </c>
      <c r="J231" s="21" t="str">
        <f aca="false">IF(AND(I231="OK",E231&lt;&gt;""),INDEX(Планы!$G$12:$G$111,MATCH(E231,Планы!$A$12:$A$111,0)),"")</f>
        <v/>
      </c>
      <c r="K231" s="21" t="str">
        <f aca="false">IF(I231&lt;&gt;"OK","",IF(E231="",H231,INDEX(Планы!$C$12:$C$111,MATCH(E231,Планы!$A$12:$A$111,0))))</f>
        <v/>
      </c>
      <c r="L231" s="21" t="n">
        <f aca="false">IF(AND(I231="OK",E231&lt;&gt;"",O231=1),MIN(J231,N231),0)</f>
        <v>0</v>
      </c>
      <c r="M231" s="21" t="n">
        <f aca="false">IF(AND(I231="OK",E231&lt;&gt;"",O231=1),MAX(0,N231-J231),0)</f>
        <v>0</v>
      </c>
      <c r="N231" s="21" t="str">
        <f aca="false">IF(AND(I231="OK",E231&lt;&gt;""),SUMIFS($D$12:$D$511,$E$12:$E$511,E231,$F$12:$F$511,F231,$B$12:$B$511,"&lt;="&amp;Календарь!$L$5,$I$12:$I$511,"OK"),"")</f>
        <v/>
      </c>
      <c r="O231" s="19" t="n">
        <f aca="false">IF(AND(I231="OK",E231&lt;&gt;""),IF(COUNTIFS($E$12:E231,E231,$F$12:F231,F231,$I$12:I231,"OK")=1,1,0),0)</f>
        <v>0</v>
      </c>
    </row>
    <row r="232" customFormat="false" ht="22" hidden="false" customHeight="true" outlineLevel="0" collapsed="false">
      <c r="A232" s="6"/>
      <c r="B232" s="5"/>
      <c r="C232" s="6"/>
      <c r="D232" s="7"/>
      <c r="E232" s="6"/>
      <c r="F232" s="5"/>
      <c r="G232" s="6"/>
      <c r="H232" s="6"/>
      <c r="I232" s="19" t="str">
        <f aca="false">IF(COUNTA(A232:H232)=0,"",IF(OR(A232="",NOT(ISNUMBER(B232)),NOT(ISNUMBER(D232)),AND(C232&lt;&gt;"Приход",C232&lt;&gt;"Расход")),"Ошибка: поля или тип",IF(OR(B232&lt;36526,B232&gt;109574,B232&lt;&gt;INT(B232),D232&lt;0),"Ошибка: дата или сумма",IF(COUNTIFS($A$12:$A$511,A232)&lt;&gt;1,"Ошибка: повтор ID",IF(E232="",IF(OR(F232&lt;&gt;"",H232=""),"Ошибка: внеплановая статья/срок","OK"),IF(COUNTIFS(Планы!$A$12:$A$111,E232)&lt;&gt;1,"Ошибка: ID плана",IF(INDEX(Планы!$K$12:$K$111,MATCH(E232,Планы!$A$12:$A$111,0))&lt;&gt;"OK","Ошибка: исходный план",IF(OR(NOT(ISNUMBER(F232)),C232&lt;&gt;INDEX(Планы!$D$12:$D$111,MATCH(E232,Планы!$A$12:$A$111,0))),"Ошибка: срок/направление",IF(AND(F232&gt;=INDEX(Планы!$E$12:$E$111,MATCH(E232,Планы!$A$12:$A$111,0)),F232&lt;=INDEX(Планы!$L$12:$L$111,MATCH(E232,Планы!$A$12:$A$111,0)),IF(INDEX(Планы!$F$12:$F$111,MATCH(E232,Планы!$A$12:$A$111,0))="Разово",F232=INDEX(Планы!$E$12:$E$111,MATCH(E232,Планы!$A$12:$A$111,0)),IF(INDEX(Планы!$F$12:$F$111,MATCH(E232,Планы!$A$12:$A$111,0))="Еженедельно",MOD(F232-INDEX(Планы!$E$12:$E$111,MATCH(E232,Планы!$A$12:$A$111,0)),7)=0,F232=DATE(YEAR(F232),MONTH(F232),MIN(DAY(INDEX(Планы!$E$12:$E$111,MATCH(E232,Планы!$A$12:$A$111,0))),DAY(EOMONTH(F232,0))))))),"OK","Ошибка: нет повторения")))))))))</f>
        <v/>
      </c>
      <c r="J232" s="21" t="str">
        <f aca="false">IF(AND(I232="OK",E232&lt;&gt;""),INDEX(Планы!$G$12:$G$111,MATCH(E232,Планы!$A$12:$A$111,0)),"")</f>
        <v/>
      </c>
      <c r="K232" s="21" t="str">
        <f aca="false">IF(I232&lt;&gt;"OK","",IF(E232="",H232,INDEX(Планы!$C$12:$C$111,MATCH(E232,Планы!$A$12:$A$111,0))))</f>
        <v/>
      </c>
      <c r="L232" s="21" t="n">
        <f aca="false">IF(AND(I232="OK",E232&lt;&gt;"",O232=1),MIN(J232,N232),0)</f>
        <v>0</v>
      </c>
      <c r="M232" s="21" t="n">
        <f aca="false">IF(AND(I232="OK",E232&lt;&gt;"",O232=1),MAX(0,N232-J232),0)</f>
        <v>0</v>
      </c>
      <c r="N232" s="21" t="str">
        <f aca="false">IF(AND(I232="OK",E232&lt;&gt;""),SUMIFS($D$12:$D$511,$E$12:$E$511,E232,$F$12:$F$511,F232,$B$12:$B$511,"&lt;="&amp;Календарь!$L$5,$I$12:$I$511,"OK"),"")</f>
        <v/>
      </c>
      <c r="O232" s="19" t="n">
        <f aca="false">IF(AND(I232="OK",E232&lt;&gt;""),IF(COUNTIFS($E$12:E232,E232,$F$12:F232,F232,$I$12:I232,"OK")=1,1,0),0)</f>
        <v>0</v>
      </c>
    </row>
    <row r="233" customFormat="false" ht="22" hidden="false" customHeight="true" outlineLevel="0" collapsed="false">
      <c r="A233" s="6"/>
      <c r="B233" s="5"/>
      <c r="C233" s="6"/>
      <c r="D233" s="7"/>
      <c r="E233" s="6"/>
      <c r="F233" s="5"/>
      <c r="G233" s="6"/>
      <c r="H233" s="6"/>
      <c r="I233" s="19" t="str">
        <f aca="false">IF(COUNTA(A233:H233)=0,"",IF(OR(A233="",NOT(ISNUMBER(B233)),NOT(ISNUMBER(D233)),AND(C233&lt;&gt;"Приход",C233&lt;&gt;"Расход")),"Ошибка: поля или тип",IF(OR(B233&lt;36526,B233&gt;109574,B233&lt;&gt;INT(B233),D233&lt;0),"Ошибка: дата или сумма",IF(COUNTIFS($A$12:$A$511,A233)&lt;&gt;1,"Ошибка: повтор ID",IF(E233="",IF(OR(F233&lt;&gt;"",H233=""),"Ошибка: внеплановая статья/срок","OK"),IF(COUNTIFS(Планы!$A$12:$A$111,E233)&lt;&gt;1,"Ошибка: ID плана",IF(INDEX(Планы!$K$12:$K$111,MATCH(E233,Планы!$A$12:$A$111,0))&lt;&gt;"OK","Ошибка: исходный план",IF(OR(NOT(ISNUMBER(F233)),C233&lt;&gt;INDEX(Планы!$D$12:$D$111,MATCH(E233,Планы!$A$12:$A$111,0))),"Ошибка: срок/направление",IF(AND(F233&gt;=INDEX(Планы!$E$12:$E$111,MATCH(E233,Планы!$A$12:$A$111,0)),F233&lt;=INDEX(Планы!$L$12:$L$111,MATCH(E233,Планы!$A$12:$A$111,0)),IF(INDEX(Планы!$F$12:$F$111,MATCH(E233,Планы!$A$12:$A$111,0))="Разово",F233=INDEX(Планы!$E$12:$E$111,MATCH(E233,Планы!$A$12:$A$111,0)),IF(INDEX(Планы!$F$12:$F$111,MATCH(E233,Планы!$A$12:$A$111,0))="Еженедельно",MOD(F233-INDEX(Планы!$E$12:$E$111,MATCH(E233,Планы!$A$12:$A$111,0)),7)=0,F233=DATE(YEAR(F233),MONTH(F233),MIN(DAY(INDEX(Планы!$E$12:$E$111,MATCH(E233,Планы!$A$12:$A$111,0))),DAY(EOMONTH(F233,0))))))),"OK","Ошибка: нет повторения")))))))))</f>
        <v/>
      </c>
      <c r="J233" s="21" t="str">
        <f aca="false">IF(AND(I233="OK",E233&lt;&gt;""),INDEX(Планы!$G$12:$G$111,MATCH(E233,Планы!$A$12:$A$111,0)),"")</f>
        <v/>
      </c>
      <c r="K233" s="21" t="str">
        <f aca="false">IF(I233&lt;&gt;"OK","",IF(E233="",H233,INDEX(Планы!$C$12:$C$111,MATCH(E233,Планы!$A$12:$A$111,0))))</f>
        <v/>
      </c>
      <c r="L233" s="21" t="n">
        <f aca="false">IF(AND(I233="OK",E233&lt;&gt;"",O233=1),MIN(J233,N233),0)</f>
        <v>0</v>
      </c>
      <c r="M233" s="21" t="n">
        <f aca="false">IF(AND(I233="OK",E233&lt;&gt;"",O233=1),MAX(0,N233-J233),0)</f>
        <v>0</v>
      </c>
      <c r="N233" s="21" t="str">
        <f aca="false">IF(AND(I233="OK",E233&lt;&gt;""),SUMIFS($D$12:$D$511,$E$12:$E$511,E233,$F$12:$F$511,F233,$B$12:$B$511,"&lt;="&amp;Календарь!$L$5,$I$12:$I$511,"OK"),"")</f>
        <v/>
      </c>
      <c r="O233" s="19" t="n">
        <f aca="false">IF(AND(I233="OK",E233&lt;&gt;""),IF(COUNTIFS($E$12:E233,E233,$F$12:F233,F233,$I$12:I233,"OK")=1,1,0),0)</f>
        <v>0</v>
      </c>
    </row>
    <row r="234" customFormat="false" ht="22" hidden="false" customHeight="true" outlineLevel="0" collapsed="false">
      <c r="A234" s="6"/>
      <c r="B234" s="5"/>
      <c r="C234" s="6"/>
      <c r="D234" s="7"/>
      <c r="E234" s="6"/>
      <c r="F234" s="5"/>
      <c r="G234" s="6"/>
      <c r="H234" s="6"/>
      <c r="I234" s="19" t="str">
        <f aca="false">IF(COUNTA(A234:H234)=0,"",IF(OR(A234="",NOT(ISNUMBER(B234)),NOT(ISNUMBER(D234)),AND(C234&lt;&gt;"Приход",C234&lt;&gt;"Расход")),"Ошибка: поля или тип",IF(OR(B234&lt;36526,B234&gt;109574,B234&lt;&gt;INT(B234),D234&lt;0),"Ошибка: дата или сумма",IF(COUNTIFS($A$12:$A$511,A234)&lt;&gt;1,"Ошибка: повтор ID",IF(E234="",IF(OR(F234&lt;&gt;"",H234=""),"Ошибка: внеплановая статья/срок","OK"),IF(COUNTIFS(Планы!$A$12:$A$111,E234)&lt;&gt;1,"Ошибка: ID плана",IF(INDEX(Планы!$K$12:$K$111,MATCH(E234,Планы!$A$12:$A$111,0))&lt;&gt;"OK","Ошибка: исходный план",IF(OR(NOT(ISNUMBER(F234)),C234&lt;&gt;INDEX(Планы!$D$12:$D$111,MATCH(E234,Планы!$A$12:$A$111,0))),"Ошибка: срок/направление",IF(AND(F234&gt;=INDEX(Планы!$E$12:$E$111,MATCH(E234,Планы!$A$12:$A$111,0)),F234&lt;=INDEX(Планы!$L$12:$L$111,MATCH(E234,Планы!$A$12:$A$111,0)),IF(INDEX(Планы!$F$12:$F$111,MATCH(E234,Планы!$A$12:$A$111,0))="Разово",F234=INDEX(Планы!$E$12:$E$111,MATCH(E234,Планы!$A$12:$A$111,0)),IF(INDEX(Планы!$F$12:$F$111,MATCH(E234,Планы!$A$12:$A$111,0))="Еженедельно",MOD(F234-INDEX(Планы!$E$12:$E$111,MATCH(E234,Планы!$A$12:$A$111,0)),7)=0,F234=DATE(YEAR(F234),MONTH(F234),MIN(DAY(INDEX(Планы!$E$12:$E$111,MATCH(E234,Планы!$A$12:$A$111,0))),DAY(EOMONTH(F234,0))))))),"OK","Ошибка: нет повторения")))))))))</f>
        <v/>
      </c>
      <c r="J234" s="21" t="str">
        <f aca="false">IF(AND(I234="OK",E234&lt;&gt;""),INDEX(Планы!$G$12:$G$111,MATCH(E234,Планы!$A$12:$A$111,0)),"")</f>
        <v/>
      </c>
      <c r="K234" s="21" t="str">
        <f aca="false">IF(I234&lt;&gt;"OK","",IF(E234="",H234,INDEX(Планы!$C$12:$C$111,MATCH(E234,Планы!$A$12:$A$111,0))))</f>
        <v/>
      </c>
      <c r="L234" s="21" t="n">
        <f aca="false">IF(AND(I234="OK",E234&lt;&gt;"",O234=1),MIN(J234,N234),0)</f>
        <v>0</v>
      </c>
      <c r="M234" s="21" t="n">
        <f aca="false">IF(AND(I234="OK",E234&lt;&gt;"",O234=1),MAX(0,N234-J234),0)</f>
        <v>0</v>
      </c>
      <c r="N234" s="21" t="str">
        <f aca="false">IF(AND(I234="OK",E234&lt;&gt;""),SUMIFS($D$12:$D$511,$E$12:$E$511,E234,$F$12:$F$511,F234,$B$12:$B$511,"&lt;="&amp;Календарь!$L$5,$I$12:$I$511,"OK"),"")</f>
        <v/>
      </c>
      <c r="O234" s="19" t="n">
        <f aca="false">IF(AND(I234="OK",E234&lt;&gt;""),IF(COUNTIFS($E$12:E234,E234,$F$12:F234,F234,$I$12:I234,"OK")=1,1,0),0)</f>
        <v>0</v>
      </c>
    </row>
    <row r="235" customFormat="false" ht="22" hidden="false" customHeight="true" outlineLevel="0" collapsed="false">
      <c r="A235" s="6"/>
      <c r="B235" s="5"/>
      <c r="C235" s="6"/>
      <c r="D235" s="7"/>
      <c r="E235" s="6"/>
      <c r="F235" s="5"/>
      <c r="G235" s="6"/>
      <c r="H235" s="6"/>
      <c r="I235" s="19" t="str">
        <f aca="false">IF(COUNTA(A235:H235)=0,"",IF(OR(A235="",NOT(ISNUMBER(B235)),NOT(ISNUMBER(D235)),AND(C235&lt;&gt;"Приход",C235&lt;&gt;"Расход")),"Ошибка: поля или тип",IF(OR(B235&lt;36526,B235&gt;109574,B235&lt;&gt;INT(B235),D235&lt;0),"Ошибка: дата или сумма",IF(COUNTIFS($A$12:$A$511,A235)&lt;&gt;1,"Ошибка: повтор ID",IF(E235="",IF(OR(F235&lt;&gt;"",H235=""),"Ошибка: внеплановая статья/срок","OK"),IF(COUNTIFS(Планы!$A$12:$A$111,E235)&lt;&gt;1,"Ошибка: ID плана",IF(INDEX(Планы!$K$12:$K$111,MATCH(E235,Планы!$A$12:$A$111,0))&lt;&gt;"OK","Ошибка: исходный план",IF(OR(NOT(ISNUMBER(F235)),C235&lt;&gt;INDEX(Планы!$D$12:$D$111,MATCH(E235,Планы!$A$12:$A$111,0))),"Ошибка: срок/направление",IF(AND(F235&gt;=INDEX(Планы!$E$12:$E$111,MATCH(E235,Планы!$A$12:$A$111,0)),F235&lt;=INDEX(Планы!$L$12:$L$111,MATCH(E235,Планы!$A$12:$A$111,0)),IF(INDEX(Планы!$F$12:$F$111,MATCH(E235,Планы!$A$12:$A$111,0))="Разово",F235=INDEX(Планы!$E$12:$E$111,MATCH(E235,Планы!$A$12:$A$111,0)),IF(INDEX(Планы!$F$12:$F$111,MATCH(E235,Планы!$A$12:$A$111,0))="Еженедельно",MOD(F235-INDEX(Планы!$E$12:$E$111,MATCH(E235,Планы!$A$12:$A$111,0)),7)=0,F235=DATE(YEAR(F235),MONTH(F235),MIN(DAY(INDEX(Планы!$E$12:$E$111,MATCH(E235,Планы!$A$12:$A$111,0))),DAY(EOMONTH(F235,0))))))),"OK","Ошибка: нет повторения")))))))))</f>
        <v/>
      </c>
      <c r="J235" s="21" t="str">
        <f aca="false">IF(AND(I235="OK",E235&lt;&gt;""),INDEX(Планы!$G$12:$G$111,MATCH(E235,Планы!$A$12:$A$111,0)),"")</f>
        <v/>
      </c>
      <c r="K235" s="21" t="str">
        <f aca="false">IF(I235&lt;&gt;"OK","",IF(E235="",H235,INDEX(Планы!$C$12:$C$111,MATCH(E235,Планы!$A$12:$A$111,0))))</f>
        <v/>
      </c>
      <c r="L235" s="21" t="n">
        <f aca="false">IF(AND(I235="OK",E235&lt;&gt;"",O235=1),MIN(J235,N235),0)</f>
        <v>0</v>
      </c>
      <c r="M235" s="21" t="n">
        <f aca="false">IF(AND(I235="OK",E235&lt;&gt;"",O235=1),MAX(0,N235-J235),0)</f>
        <v>0</v>
      </c>
      <c r="N235" s="21" t="str">
        <f aca="false">IF(AND(I235="OK",E235&lt;&gt;""),SUMIFS($D$12:$D$511,$E$12:$E$511,E235,$F$12:$F$511,F235,$B$12:$B$511,"&lt;="&amp;Календарь!$L$5,$I$12:$I$511,"OK"),"")</f>
        <v/>
      </c>
      <c r="O235" s="19" t="n">
        <f aca="false">IF(AND(I235="OK",E235&lt;&gt;""),IF(COUNTIFS($E$12:E235,E235,$F$12:F235,F235,$I$12:I235,"OK")=1,1,0),0)</f>
        <v>0</v>
      </c>
    </row>
    <row r="236" customFormat="false" ht="22" hidden="false" customHeight="true" outlineLevel="0" collapsed="false">
      <c r="A236" s="6"/>
      <c r="B236" s="5"/>
      <c r="C236" s="6"/>
      <c r="D236" s="7"/>
      <c r="E236" s="6"/>
      <c r="F236" s="5"/>
      <c r="G236" s="6"/>
      <c r="H236" s="6"/>
      <c r="I236" s="19" t="str">
        <f aca="false">IF(COUNTA(A236:H236)=0,"",IF(OR(A236="",NOT(ISNUMBER(B236)),NOT(ISNUMBER(D236)),AND(C236&lt;&gt;"Приход",C236&lt;&gt;"Расход")),"Ошибка: поля или тип",IF(OR(B236&lt;36526,B236&gt;109574,B236&lt;&gt;INT(B236),D236&lt;0),"Ошибка: дата или сумма",IF(COUNTIFS($A$12:$A$511,A236)&lt;&gt;1,"Ошибка: повтор ID",IF(E236="",IF(OR(F236&lt;&gt;"",H236=""),"Ошибка: внеплановая статья/срок","OK"),IF(COUNTIFS(Планы!$A$12:$A$111,E236)&lt;&gt;1,"Ошибка: ID плана",IF(INDEX(Планы!$K$12:$K$111,MATCH(E236,Планы!$A$12:$A$111,0))&lt;&gt;"OK","Ошибка: исходный план",IF(OR(NOT(ISNUMBER(F236)),C236&lt;&gt;INDEX(Планы!$D$12:$D$111,MATCH(E236,Планы!$A$12:$A$111,0))),"Ошибка: срок/направление",IF(AND(F236&gt;=INDEX(Планы!$E$12:$E$111,MATCH(E236,Планы!$A$12:$A$111,0)),F236&lt;=INDEX(Планы!$L$12:$L$111,MATCH(E236,Планы!$A$12:$A$111,0)),IF(INDEX(Планы!$F$12:$F$111,MATCH(E236,Планы!$A$12:$A$111,0))="Разово",F236=INDEX(Планы!$E$12:$E$111,MATCH(E236,Планы!$A$12:$A$111,0)),IF(INDEX(Планы!$F$12:$F$111,MATCH(E236,Планы!$A$12:$A$111,0))="Еженедельно",MOD(F236-INDEX(Планы!$E$12:$E$111,MATCH(E236,Планы!$A$12:$A$111,0)),7)=0,F236=DATE(YEAR(F236),MONTH(F236),MIN(DAY(INDEX(Планы!$E$12:$E$111,MATCH(E236,Планы!$A$12:$A$111,0))),DAY(EOMONTH(F236,0))))))),"OK","Ошибка: нет повторения")))))))))</f>
        <v/>
      </c>
      <c r="J236" s="21" t="str">
        <f aca="false">IF(AND(I236="OK",E236&lt;&gt;""),INDEX(Планы!$G$12:$G$111,MATCH(E236,Планы!$A$12:$A$111,0)),"")</f>
        <v/>
      </c>
      <c r="K236" s="21" t="str">
        <f aca="false">IF(I236&lt;&gt;"OK","",IF(E236="",H236,INDEX(Планы!$C$12:$C$111,MATCH(E236,Планы!$A$12:$A$111,0))))</f>
        <v/>
      </c>
      <c r="L236" s="21" t="n">
        <f aca="false">IF(AND(I236="OK",E236&lt;&gt;"",O236=1),MIN(J236,N236),0)</f>
        <v>0</v>
      </c>
      <c r="M236" s="21" t="n">
        <f aca="false">IF(AND(I236="OK",E236&lt;&gt;"",O236=1),MAX(0,N236-J236),0)</f>
        <v>0</v>
      </c>
      <c r="N236" s="21" t="str">
        <f aca="false">IF(AND(I236="OK",E236&lt;&gt;""),SUMIFS($D$12:$D$511,$E$12:$E$511,E236,$F$12:$F$511,F236,$B$12:$B$511,"&lt;="&amp;Календарь!$L$5,$I$12:$I$511,"OK"),"")</f>
        <v/>
      </c>
      <c r="O236" s="19" t="n">
        <f aca="false">IF(AND(I236="OK",E236&lt;&gt;""),IF(COUNTIFS($E$12:E236,E236,$F$12:F236,F236,$I$12:I236,"OK")=1,1,0),0)</f>
        <v>0</v>
      </c>
    </row>
    <row r="237" customFormat="false" ht="22" hidden="false" customHeight="true" outlineLevel="0" collapsed="false">
      <c r="A237" s="6"/>
      <c r="B237" s="5"/>
      <c r="C237" s="6"/>
      <c r="D237" s="7"/>
      <c r="E237" s="6"/>
      <c r="F237" s="5"/>
      <c r="G237" s="6"/>
      <c r="H237" s="6"/>
      <c r="I237" s="19" t="str">
        <f aca="false">IF(COUNTA(A237:H237)=0,"",IF(OR(A237="",NOT(ISNUMBER(B237)),NOT(ISNUMBER(D237)),AND(C237&lt;&gt;"Приход",C237&lt;&gt;"Расход")),"Ошибка: поля или тип",IF(OR(B237&lt;36526,B237&gt;109574,B237&lt;&gt;INT(B237),D237&lt;0),"Ошибка: дата или сумма",IF(COUNTIFS($A$12:$A$511,A237)&lt;&gt;1,"Ошибка: повтор ID",IF(E237="",IF(OR(F237&lt;&gt;"",H237=""),"Ошибка: внеплановая статья/срок","OK"),IF(COUNTIFS(Планы!$A$12:$A$111,E237)&lt;&gt;1,"Ошибка: ID плана",IF(INDEX(Планы!$K$12:$K$111,MATCH(E237,Планы!$A$12:$A$111,0))&lt;&gt;"OK","Ошибка: исходный план",IF(OR(NOT(ISNUMBER(F237)),C237&lt;&gt;INDEX(Планы!$D$12:$D$111,MATCH(E237,Планы!$A$12:$A$111,0))),"Ошибка: срок/направление",IF(AND(F237&gt;=INDEX(Планы!$E$12:$E$111,MATCH(E237,Планы!$A$12:$A$111,0)),F237&lt;=INDEX(Планы!$L$12:$L$111,MATCH(E237,Планы!$A$12:$A$111,0)),IF(INDEX(Планы!$F$12:$F$111,MATCH(E237,Планы!$A$12:$A$111,0))="Разово",F237=INDEX(Планы!$E$12:$E$111,MATCH(E237,Планы!$A$12:$A$111,0)),IF(INDEX(Планы!$F$12:$F$111,MATCH(E237,Планы!$A$12:$A$111,0))="Еженедельно",MOD(F237-INDEX(Планы!$E$12:$E$111,MATCH(E237,Планы!$A$12:$A$111,0)),7)=0,F237=DATE(YEAR(F237),MONTH(F237),MIN(DAY(INDEX(Планы!$E$12:$E$111,MATCH(E237,Планы!$A$12:$A$111,0))),DAY(EOMONTH(F237,0))))))),"OK","Ошибка: нет повторения")))))))))</f>
        <v/>
      </c>
      <c r="J237" s="21" t="str">
        <f aca="false">IF(AND(I237="OK",E237&lt;&gt;""),INDEX(Планы!$G$12:$G$111,MATCH(E237,Планы!$A$12:$A$111,0)),"")</f>
        <v/>
      </c>
      <c r="K237" s="21" t="str">
        <f aca="false">IF(I237&lt;&gt;"OK","",IF(E237="",H237,INDEX(Планы!$C$12:$C$111,MATCH(E237,Планы!$A$12:$A$111,0))))</f>
        <v/>
      </c>
      <c r="L237" s="21" t="n">
        <f aca="false">IF(AND(I237="OK",E237&lt;&gt;"",O237=1),MIN(J237,N237),0)</f>
        <v>0</v>
      </c>
      <c r="M237" s="21" t="n">
        <f aca="false">IF(AND(I237="OK",E237&lt;&gt;"",O237=1),MAX(0,N237-J237),0)</f>
        <v>0</v>
      </c>
      <c r="N237" s="21" t="str">
        <f aca="false">IF(AND(I237="OK",E237&lt;&gt;""),SUMIFS($D$12:$D$511,$E$12:$E$511,E237,$F$12:$F$511,F237,$B$12:$B$511,"&lt;="&amp;Календарь!$L$5,$I$12:$I$511,"OK"),"")</f>
        <v/>
      </c>
      <c r="O237" s="19" t="n">
        <f aca="false">IF(AND(I237="OK",E237&lt;&gt;""),IF(COUNTIFS($E$12:E237,E237,$F$12:F237,F237,$I$12:I237,"OK")=1,1,0),0)</f>
        <v>0</v>
      </c>
    </row>
    <row r="238" customFormat="false" ht="22" hidden="false" customHeight="true" outlineLevel="0" collapsed="false">
      <c r="A238" s="6"/>
      <c r="B238" s="5"/>
      <c r="C238" s="6"/>
      <c r="D238" s="7"/>
      <c r="E238" s="6"/>
      <c r="F238" s="5"/>
      <c r="G238" s="6"/>
      <c r="H238" s="6"/>
      <c r="I238" s="19" t="str">
        <f aca="false">IF(COUNTA(A238:H238)=0,"",IF(OR(A238="",NOT(ISNUMBER(B238)),NOT(ISNUMBER(D238)),AND(C238&lt;&gt;"Приход",C238&lt;&gt;"Расход")),"Ошибка: поля или тип",IF(OR(B238&lt;36526,B238&gt;109574,B238&lt;&gt;INT(B238),D238&lt;0),"Ошибка: дата или сумма",IF(COUNTIFS($A$12:$A$511,A238)&lt;&gt;1,"Ошибка: повтор ID",IF(E238="",IF(OR(F238&lt;&gt;"",H238=""),"Ошибка: внеплановая статья/срок","OK"),IF(COUNTIFS(Планы!$A$12:$A$111,E238)&lt;&gt;1,"Ошибка: ID плана",IF(INDEX(Планы!$K$12:$K$111,MATCH(E238,Планы!$A$12:$A$111,0))&lt;&gt;"OK","Ошибка: исходный план",IF(OR(NOT(ISNUMBER(F238)),C238&lt;&gt;INDEX(Планы!$D$12:$D$111,MATCH(E238,Планы!$A$12:$A$111,0))),"Ошибка: срок/направление",IF(AND(F238&gt;=INDEX(Планы!$E$12:$E$111,MATCH(E238,Планы!$A$12:$A$111,0)),F238&lt;=INDEX(Планы!$L$12:$L$111,MATCH(E238,Планы!$A$12:$A$111,0)),IF(INDEX(Планы!$F$12:$F$111,MATCH(E238,Планы!$A$12:$A$111,0))="Разово",F238=INDEX(Планы!$E$12:$E$111,MATCH(E238,Планы!$A$12:$A$111,0)),IF(INDEX(Планы!$F$12:$F$111,MATCH(E238,Планы!$A$12:$A$111,0))="Еженедельно",MOD(F238-INDEX(Планы!$E$12:$E$111,MATCH(E238,Планы!$A$12:$A$111,0)),7)=0,F238=DATE(YEAR(F238),MONTH(F238),MIN(DAY(INDEX(Планы!$E$12:$E$111,MATCH(E238,Планы!$A$12:$A$111,0))),DAY(EOMONTH(F238,0))))))),"OK","Ошибка: нет повторения")))))))))</f>
        <v/>
      </c>
      <c r="J238" s="21" t="str">
        <f aca="false">IF(AND(I238="OK",E238&lt;&gt;""),INDEX(Планы!$G$12:$G$111,MATCH(E238,Планы!$A$12:$A$111,0)),"")</f>
        <v/>
      </c>
      <c r="K238" s="21" t="str">
        <f aca="false">IF(I238&lt;&gt;"OK","",IF(E238="",H238,INDEX(Планы!$C$12:$C$111,MATCH(E238,Планы!$A$12:$A$111,0))))</f>
        <v/>
      </c>
      <c r="L238" s="21" t="n">
        <f aca="false">IF(AND(I238="OK",E238&lt;&gt;"",O238=1),MIN(J238,N238),0)</f>
        <v>0</v>
      </c>
      <c r="M238" s="21" t="n">
        <f aca="false">IF(AND(I238="OK",E238&lt;&gt;"",O238=1),MAX(0,N238-J238),0)</f>
        <v>0</v>
      </c>
      <c r="N238" s="21" t="str">
        <f aca="false">IF(AND(I238="OK",E238&lt;&gt;""),SUMIFS($D$12:$D$511,$E$12:$E$511,E238,$F$12:$F$511,F238,$B$12:$B$511,"&lt;="&amp;Календарь!$L$5,$I$12:$I$511,"OK"),"")</f>
        <v/>
      </c>
      <c r="O238" s="19" t="n">
        <f aca="false">IF(AND(I238="OK",E238&lt;&gt;""),IF(COUNTIFS($E$12:E238,E238,$F$12:F238,F238,$I$12:I238,"OK")=1,1,0),0)</f>
        <v>0</v>
      </c>
    </row>
    <row r="239" customFormat="false" ht="22" hidden="false" customHeight="true" outlineLevel="0" collapsed="false">
      <c r="A239" s="6"/>
      <c r="B239" s="5"/>
      <c r="C239" s="6"/>
      <c r="D239" s="7"/>
      <c r="E239" s="6"/>
      <c r="F239" s="5"/>
      <c r="G239" s="6"/>
      <c r="H239" s="6"/>
      <c r="I239" s="19" t="str">
        <f aca="false">IF(COUNTA(A239:H239)=0,"",IF(OR(A239="",NOT(ISNUMBER(B239)),NOT(ISNUMBER(D239)),AND(C239&lt;&gt;"Приход",C239&lt;&gt;"Расход")),"Ошибка: поля или тип",IF(OR(B239&lt;36526,B239&gt;109574,B239&lt;&gt;INT(B239),D239&lt;0),"Ошибка: дата или сумма",IF(COUNTIFS($A$12:$A$511,A239)&lt;&gt;1,"Ошибка: повтор ID",IF(E239="",IF(OR(F239&lt;&gt;"",H239=""),"Ошибка: внеплановая статья/срок","OK"),IF(COUNTIFS(Планы!$A$12:$A$111,E239)&lt;&gt;1,"Ошибка: ID плана",IF(INDEX(Планы!$K$12:$K$111,MATCH(E239,Планы!$A$12:$A$111,0))&lt;&gt;"OK","Ошибка: исходный план",IF(OR(NOT(ISNUMBER(F239)),C239&lt;&gt;INDEX(Планы!$D$12:$D$111,MATCH(E239,Планы!$A$12:$A$111,0))),"Ошибка: срок/направление",IF(AND(F239&gt;=INDEX(Планы!$E$12:$E$111,MATCH(E239,Планы!$A$12:$A$111,0)),F239&lt;=INDEX(Планы!$L$12:$L$111,MATCH(E239,Планы!$A$12:$A$111,0)),IF(INDEX(Планы!$F$12:$F$111,MATCH(E239,Планы!$A$12:$A$111,0))="Разово",F239=INDEX(Планы!$E$12:$E$111,MATCH(E239,Планы!$A$12:$A$111,0)),IF(INDEX(Планы!$F$12:$F$111,MATCH(E239,Планы!$A$12:$A$111,0))="Еженедельно",MOD(F239-INDEX(Планы!$E$12:$E$111,MATCH(E239,Планы!$A$12:$A$111,0)),7)=0,F239=DATE(YEAR(F239),MONTH(F239),MIN(DAY(INDEX(Планы!$E$12:$E$111,MATCH(E239,Планы!$A$12:$A$111,0))),DAY(EOMONTH(F239,0))))))),"OK","Ошибка: нет повторения")))))))))</f>
        <v/>
      </c>
      <c r="J239" s="21" t="str">
        <f aca="false">IF(AND(I239="OK",E239&lt;&gt;""),INDEX(Планы!$G$12:$G$111,MATCH(E239,Планы!$A$12:$A$111,0)),"")</f>
        <v/>
      </c>
      <c r="K239" s="21" t="str">
        <f aca="false">IF(I239&lt;&gt;"OK","",IF(E239="",H239,INDEX(Планы!$C$12:$C$111,MATCH(E239,Планы!$A$12:$A$111,0))))</f>
        <v/>
      </c>
      <c r="L239" s="21" t="n">
        <f aca="false">IF(AND(I239="OK",E239&lt;&gt;"",O239=1),MIN(J239,N239),0)</f>
        <v>0</v>
      </c>
      <c r="M239" s="21" t="n">
        <f aca="false">IF(AND(I239="OK",E239&lt;&gt;"",O239=1),MAX(0,N239-J239),0)</f>
        <v>0</v>
      </c>
      <c r="N239" s="21" t="str">
        <f aca="false">IF(AND(I239="OK",E239&lt;&gt;""),SUMIFS($D$12:$D$511,$E$12:$E$511,E239,$F$12:$F$511,F239,$B$12:$B$511,"&lt;="&amp;Календарь!$L$5,$I$12:$I$511,"OK"),"")</f>
        <v/>
      </c>
      <c r="O239" s="19" t="n">
        <f aca="false">IF(AND(I239="OK",E239&lt;&gt;""),IF(COUNTIFS($E$12:E239,E239,$F$12:F239,F239,$I$12:I239,"OK")=1,1,0),0)</f>
        <v>0</v>
      </c>
    </row>
    <row r="240" customFormat="false" ht="22" hidden="false" customHeight="true" outlineLevel="0" collapsed="false">
      <c r="A240" s="6"/>
      <c r="B240" s="5"/>
      <c r="C240" s="6"/>
      <c r="D240" s="7"/>
      <c r="E240" s="6"/>
      <c r="F240" s="5"/>
      <c r="G240" s="6"/>
      <c r="H240" s="6"/>
      <c r="I240" s="19" t="str">
        <f aca="false">IF(COUNTA(A240:H240)=0,"",IF(OR(A240="",NOT(ISNUMBER(B240)),NOT(ISNUMBER(D240)),AND(C240&lt;&gt;"Приход",C240&lt;&gt;"Расход")),"Ошибка: поля или тип",IF(OR(B240&lt;36526,B240&gt;109574,B240&lt;&gt;INT(B240),D240&lt;0),"Ошибка: дата или сумма",IF(COUNTIFS($A$12:$A$511,A240)&lt;&gt;1,"Ошибка: повтор ID",IF(E240="",IF(OR(F240&lt;&gt;"",H240=""),"Ошибка: внеплановая статья/срок","OK"),IF(COUNTIFS(Планы!$A$12:$A$111,E240)&lt;&gt;1,"Ошибка: ID плана",IF(INDEX(Планы!$K$12:$K$111,MATCH(E240,Планы!$A$12:$A$111,0))&lt;&gt;"OK","Ошибка: исходный план",IF(OR(NOT(ISNUMBER(F240)),C240&lt;&gt;INDEX(Планы!$D$12:$D$111,MATCH(E240,Планы!$A$12:$A$111,0))),"Ошибка: срок/направление",IF(AND(F240&gt;=INDEX(Планы!$E$12:$E$111,MATCH(E240,Планы!$A$12:$A$111,0)),F240&lt;=INDEX(Планы!$L$12:$L$111,MATCH(E240,Планы!$A$12:$A$111,0)),IF(INDEX(Планы!$F$12:$F$111,MATCH(E240,Планы!$A$12:$A$111,0))="Разово",F240=INDEX(Планы!$E$12:$E$111,MATCH(E240,Планы!$A$12:$A$111,0)),IF(INDEX(Планы!$F$12:$F$111,MATCH(E240,Планы!$A$12:$A$111,0))="Еженедельно",MOD(F240-INDEX(Планы!$E$12:$E$111,MATCH(E240,Планы!$A$12:$A$111,0)),7)=0,F240=DATE(YEAR(F240),MONTH(F240),MIN(DAY(INDEX(Планы!$E$12:$E$111,MATCH(E240,Планы!$A$12:$A$111,0))),DAY(EOMONTH(F240,0))))))),"OK","Ошибка: нет повторения")))))))))</f>
        <v/>
      </c>
      <c r="J240" s="21" t="str">
        <f aca="false">IF(AND(I240="OK",E240&lt;&gt;""),INDEX(Планы!$G$12:$G$111,MATCH(E240,Планы!$A$12:$A$111,0)),"")</f>
        <v/>
      </c>
      <c r="K240" s="21" t="str">
        <f aca="false">IF(I240&lt;&gt;"OK","",IF(E240="",H240,INDEX(Планы!$C$12:$C$111,MATCH(E240,Планы!$A$12:$A$111,0))))</f>
        <v/>
      </c>
      <c r="L240" s="21" t="n">
        <f aca="false">IF(AND(I240="OK",E240&lt;&gt;"",O240=1),MIN(J240,N240),0)</f>
        <v>0</v>
      </c>
      <c r="M240" s="21" t="n">
        <f aca="false">IF(AND(I240="OK",E240&lt;&gt;"",O240=1),MAX(0,N240-J240),0)</f>
        <v>0</v>
      </c>
      <c r="N240" s="21" t="str">
        <f aca="false">IF(AND(I240="OK",E240&lt;&gt;""),SUMIFS($D$12:$D$511,$E$12:$E$511,E240,$F$12:$F$511,F240,$B$12:$B$511,"&lt;="&amp;Календарь!$L$5,$I$12:$I$511,"OK"),"")</f>
        <v/>
      </c>
      <c r="O240" s="19" t="n">
        <f aca="false">IF(AND(I240="OK",E240&lt;&gt;""),IF(COUNTIFS($E$12:E240,E240,$F$12:F240,F240,$I$12:I240,"OK")=1,1,0),0)</f>
        <v>0</v>
      </c>
    </row>
    <row r="241" customFormat="false" ht="22" hidden="false" customHeight="true" outlineLevel="0" collapsed="false">
      <c r="A241" s="6"/>
      <c r="B241" s="5"/>
      <c r="C241" s="6"/>
      <c r="D241" s="7"/>
      <c r="E241" s="6"/>
      <c r="F241" s="5"/>
      <c r="G241" s="6"/>
      <c r="H241" s="6"/>
      <c r="I241" s="19" t="str">
        <f aca="false">IF(COUNTA(A241:H241)=0,"",IF(OR(A241="",NOT(ISNUMBER(B241)),NOT(ISNUMBER(D241)),AND(C241&lt;&gt;"Приход",C241&lt;&gt;"Расход")),"Ошибка: поля или тип",IF(OR(B241&lt;36526,B241&gt;109574,B241&lt;&gt;INT(B241),D241&lt;0),"Ошибка: дата или сумма",IF(COUNTIFS($A$12:$A$511,A241)&lt;&gt;1,"Ошибка: повтор ID",IF(E241="",IF(OR(F241&lt;&gt;"",H241=""),"Ошибка: внеплановая статья/срок","OK"),IF(COUNTIFS(Планы!$A$12:$A$111,E241)&lt;&gt;1,"Ошибка: ID плана",IF(INDEX(Планы!$K$12:$K$111,MATCH(E241,Планы!$A$12:$A$111,0))&lt;&gt;"OK","Ошибка: исходный план",IF(OR(NOT(ISNUMBER(F241)),C241&lt;&gt;INDEX(Планы!$D$12:$D$111,MATCH(E241,Планы!$A$12:$A$111,0))),"Ошибка: срок/направление",IF(AND(F241&gt;=INDEX(Планы!$E$12:$E$111,MATCH(E241,Планы!$A$12:$A$111,0)),F241&lt;=INDEX(Планы!$L$12:$L$111,MATCH(E241,Планы!$A$12:$A$111,0)),IF(INDEX(Планы!$F$12:$F$111,MATCH(E241,Планы!$A$12:$A$111,0))="Разово",F241=INDEX(Планы!$E$12:$E$111,MATCH(E241,Планы!$A$12:$A$111,0)),IF(INDEX(Планы!$F$12:$F$111,MATCH(E241,Планы!$A$12:$A$111,0))="Еженедельно",MOD(F241-INDEX(Планы!$E$12:$E$111,MATCH(E241,Планы!$A$12:$A$111,0)),7)=0,F241=DATE(YEAR(F241),MONTH(F241),MIN(DAY(INDEX(Планы!$E$12:$E$111,MATCH(E241,Планы!$A$12:$A$111,0))),DAY(EOMONTH(F241,0))))))),"OK","Ошибка: нет повторения")))))))))</f>
        <v/>
      </c>
      <c r="J241" s="21" t="str">
        <f aca="false">IF(AND(I241="OK",E241&lt;&gt;""),INDEX(Планы!$G$12:$G$111,MATCH(E241,Планы!$A$12:$A$111,0)),"")</f>
        <v/>
      </c>
      <c r="K241" s="21" t="str">
        <f aca="false">IF(I241&lt;&gt;"OK","",IF(E241="",H241,INDEX(Планы!$C$12:$C$111,MATCH(E241,Планы!$A$12:$A$111,0))))</f>
        <v/>
      </c>
      <c r="L241" s="21" t="n">
        <f aca="false">IF(AND(I241="OK",E241&lt;&gt;"",O241=1),MIN(J241,N241),0)</f>
        <v>0</v>
      </c>
      <c r="M241" s="21" t="n">
        <f aca="false">IF(AND(I241="OK",E241&lt;&gt;"",O241=1),MAX(0,N241-J241),0)</f>
        <v>0</v>
      </c>
      <c r="N241" s="21" t="str">
        <f aca="false">IF(AND(I241="OK",E241&lt;&gt;""),SUMIFS($D$12:$D$511,$E$12:$E$511,E241,$F$12:$F$511,F241,$B$12:$B$511,"&lt;="&amp;Календарь!$L$5,$I$12:$I$511,"OK"),"")</f>
        <v/>
      </c>
      <c r="O241" s="19" t="n">
        <f aca="false">IF(AND(I241="OK",E241&lt;&gt;""),IF(COUNTIFS($E$12:E241,E241,$F$12:F241,F241,$I$12:I241,"OK")=1,1,0),0)</f>
        <v>0</v>
      </c>
    </row>
    <row r="242" customFormat="false" ht="22" hidden="false" customHeight="true" outlineLevel="0" collapsed="false">
      <c r="A242" s="6"/>
      <c r="B242" s="5"/>
      <c r="C242" s="6"/>
      <c r="D242" s="7"/>
      <c r="E242" s="6"/>
      <c r="F242" s="5"/>
      <c r="G242" s="6"/>
      <c r="H242" s="6"/>
      <c r="I242" s="19" t="str">
        <f aca="false">IF(COUNTA(A242:H242)=0,"",IF(OR(A242="",NOT(ISNUMBER(B242)),NOT(ISNUMBER(D242)),AND(C242&lt;&gt;"Приход",C242&lt;&gt;"Расход")),"Ошибка: поля или тип",IF(OR(B242&lt;36526,B242&gt;109574,B242&lt;&gt;INT(B242),D242&lt;0),"Ошибка: дата или сумма",IF(COUNTIFS($A$12:$A$511,A242)&lt;&gt;1,"Ошибка: повтор ID",IF(E242="",IF(OR(F242&lt;&gt;"",H242=""),"Ошибка: внеплановая статья/срок","OK"),IF(COUNTIFS(Планы!$A$12:$A$111,E242)&lt;&gt;1,"Ошибка: ID плана",IF(INDEX(Планы!$K$12:$K$111,MATCH(E242,Планы!$A$12:$A$111,0))&lt;&gt;"OK","Ошибка: исходный план",IF(OR(NOT(ISNUMBER(F242)),C242&lt;&gt;INDEX(Планы!$D$12:$D$111,MATCH(E242,Планы!$A$12:$A$111,0))),"Ошибка: срок/направление",IF(AND(F242&gt;=INDEX(Планы!$E$12:$E$111,MATCH(E242,Планы!$A$12:$A$111,0)),F242&lt;=INDEX(Планы!$L$12:$L$111,MATCH(E242,Планы!$A$12:$A$111,0)),IF(INDEX(Планы!$F$12:$F$111,MATCH(E242,Планы!$A$12:$A$111,0))="Разово",F242=INDEX(Планы!$E$12:$E$111,MATCH(E242,Планы!$A$12:$A$111,0)),IF(INDEX(Планы!$F$12:$F$111,MATCH(E242,Планы!$A$12:$A$111,0))="Еженедельно",MOD(F242-INDEX(Планы!$E$12:$E$111,MATCH(E242,Планы!$A$12:$A$111,0)),7)=0,F242=DATE(YEAR(F242),MONTH(F242),MIN(DAY(INDEX(Планы!$E$12:$E$111,MATCH(E242,Планы!$A$12:$A$111,0))),DAY(EOMONTH(F242,0))))))),"OK","Ошибка: нет повторения")))))))))</f>
        <v/>
      </c>
      <c r="J242" s="21" t="str">
        <f aca="false">IF(AND(I242="OK",E242&lt;&gt;""),INDEX(Планы!$G$12:$G$111,MATCH(E242,Планы!$A$12:$A$111,0)),"")</f>
        <v/>
      </c>
      <c r="K242" s="21" t="str">
        <f aca="false">IF(I242&lt;&gt;"OK","",IF(E242="",H242,INDEX(Планы!$C$12:$C$111,MATCH(E242,Планы!$A$12:$A$111,0))))</f>
        <v/>
      </c>
      <c r="L242" s="21" t="n">
        <f aca="false">IF(AND(I242="OK",E242&lt;&gt;"",O242=1),MIN(J242,N242),0)</f>
        <v>0</v>
      </c>
      <c r="M242" s="21" t="n">
        <f aca="false">IF(AND(I242="OK",E242&lt;&gt;"",O242=1),MAX(0,N242-J242),0)</f>
        <v>0</v>
      </c>
      <c r="N242" s="21" t="str">
        <f aca="false">IF(AND(I242="OK",E242&lt;&gt;""),SUMIFS($D$12:$D$511,$E$12:$E$511,E242,$F$12:$F$511,F242,$B$12:$B$511,"&lt;="&amp;Календарь!$L$5,$I$12:$I$511,"OK"),"")</f>
        <v/>
      </c>
      <c r="O242" s="19" t="n">
        <f aca="false">IF(AND(I242="OK",E242&lt;&gt;""),IF(COUNTIFS($E$12:E242,E242,$F$12:F242,F242,$I$12:I242,"OK")=1,1,0),0)</f>
        <v>0</v>
      </c>
    </row>
    <row r="243" customFormat="false" ht="22" hidden="false" customHeight="true" outlineLevel="0" collapsed="false">
      <c r="A243" s="6"/>
      <c r="B243" s="5"/>
      <c r="C243" s="6"/>
      <c r="D243" s="7"/>
      <c r="E243" s="6"/>
      <c r="F243" s="5"/>
      <c r="G243" s="6"/>
      <c r="H243" s="6"/>
      <c r="I243" s="19" t="str">
        <f aca="false">IF(COUNTA(A243:H243)=0,"",IF(OR(A243="",NOT(ISNUMBER(B243)),NOT(ISNUMBER(D243)),AND(C243&lt;&gt;"Приход",C243&lt;&gt;"Расход")),"Ошибка: поля или тип",IF(OR(B243&lt;36526,B243&gt;109574,B243&lt;&gt;INT(B243),D243&lt;0),"Ошибка: дата или сумма",IF(COUNTIFS($A$12:$A$511,A243)&lt;&gt;1,"Ошибка: повтор ID",IF(E243="",IF(OR(F243&lt;&gt;"",H243=""),"Ошибка: внеплановая статья/срок","OK"),IF(COUNTIFS(Планы!$A$12:$A$111,E243)&lt;&gt;1,"Ошибка: ID плана",IF(INDEX(Планы!$K$12:$K$111,MATCH(E243,Планы!$A$12:$A$111,0))&lt;&gt;"OK","Ошибка: исходный план",IF(OR(NOT(ISNUMBER(F243)),C243&lt;&gt;INDEX(Планы!$D$12:$D$111,MATCH(E243,Планы!$A$12:$A$111,0))),"Ошибка: срок/направление",IF(AND(F243&gt;=INDEX(Планы!$E$12:$E$111,MATCH(E243,Планы!$A$12:$A$111,0)),F243&lt;=INDEX(Планы!$L$12:$L$111,MATCH(E243,Планы!$A$12:$A$111,0)),IF(INDEX(Планы!$F$12:$F$111,MATCH(E243,Планы!$A$12:$A$111,0))="Разово",F243=INDEX(Планы!$E$12:$E$111,MATCH(E243,Планы!$A$12:$A$111,0)),IF(INDEX(Планы!$F$12:$F$111,MATCH(E243,Планы!$A$12:$A$111,0))="Еженедельно",MOD(F243-INDEX(Планы!$E$12:$E$111,MATCH(E243,Планы!$A$12:$A$111,0)),7)=0,F243=DATE(YEAR(F243),MONTH(F243),MIN(DAY(INDEX(Планы!$E$12:$E$111,MATCH(E243,Планы!$A$12:$A$111,0))),DAY(EOMONTH(F243,0))))))),"OK","Ошибка: нет повторения")))))))))</f>
        <v/>
      </c>
      <c r="J243" s="21" t="str">
        <f aca="false">IF(AND(I243="OK",E243&lt;&gt;""),INDEX(Планы!$G$12:$G$111,MATCH(E243,Планы!$A$12:$A$111,0)),"")</f>
        <v/>
      </c>
      <c r="K243" s="21" t="str">
        <f aca="false">IF(I243&lt;&gt;"OK","",IF(E243="",H243,INDEX(Планы!$C$12:$C$111,MATCH(E243,Планы!$A$12:$A$111,0))))</f>
        <v/>
      </c>
      <c r="L243" s="21" t="n">
        <f aca="false">IF(AND(I243="OK",E243&lt;&gt;"",O243=1),MIN(J243,N243),0)</f>
        <v>0</v>
      </c>
      <c r="M243" s="21" t="n">
        <f aca="false">IF(AND(I243="OK",E243&lt;&gt;"",O243=1),MAX(0,N243-J243),0)</f>
        <v>0</v>
      </c>
      <c r="N243" s="21" t="str">
        <f aca="false">IF(AND(I243="OK",E243&lt;&gt;""),SUMIFS($D$12:$D$511,$E$12:$E$511,E243,$F$12:$F$511,F243,$B$12:$B$511,"&lt;="&amp;Календарь!$L$5,$I$12:$I$511,"OK"),"")</f>
        <v/>
      </c>
      <c r="O243" s="19" t="n">
        <f aca="false">IF(AND(I243="OK",E243&lt;&gt;""),IF(COUNTIFS($E$12:E243,E243,$F$12:F243,F243,$I$12:I243,"OK")=1,1,0),0)</f>
        <v>0</v>
      </c>
    </row>
    <row r="244" customFormat="false" ht="22" hidden="false" customHeight="true" outlineLevel="0" collapsed="false">
      <c r="A244" s="6"/>
      <c r="B244" s="5"/>
      <c r="C244" s="6"/>
      <c r="D244" s="7"/>
      <c r="E244" s="6"/>
      <c r="F244" s="5"/>
      <c r="G244" s="6"/>
      <c r="H244" s="6"/>
      <c r="I244" s="19" t="str">
        <f aca="false">IF(COUNTA(A244:H244)=0,"",IF(OR(A244="",NOT(ISNUMBER(B244)),NOT(ISNUMBER(D244)),AND(C244&lt;&gt;"Приход",C244&lt;&gt;"Расход")),"Ошибка: поля или тип",IF(OR(B244&lt;36526,B244&gt;109574,B244&lt;&gt;INT(B244),D244&lt;0),"Ошибка: дата или сумма",IF(COUNTIFS($A$12:$A$511,A244)&lt;&gt;1,"Ошибка: повтор ID",IF(E244="",IF(OR(F244&lt;&gt;"",H244=""),"Ошибка: внеплановая статья/срок","OK"),IF(COUNTIFS(Планы!$A$12:$A$111,E244)&lt;&gt;1,"Ошибка: ID плана",IF(INDEX(Планы!$K$12:$K$111,MATCH(E244,Планы!$A$12:$A$111,0))&lt;&gt;"OK","Ошибка: исходный план",IF(OR(NOT(ISNUMBER(F244)),C244&lt;&gt;INDEX(Планы!$D$12:$D$111,MATCH(E244,Планы!$A$12:$A$111,0))),"Ошибка: срок/направление",IF(AND(F244&gt;=INDEX(Планы!$E$12:$E$111,MATCH(E244,Планы!$A$12:$A$111,0)),F244&lt;=INDEX(Планы!$L$12:$L$111,MATCH(E244,Планы!$A$12:$A$111,0)),IF(INDEX(Планы!$F$12:$F$111,MATCH(E244,Планы!$A$12:$A$111,0))="Разово",F244=INDEX(Планы!$E$12:$E$111,MATCH(E244,Планы!$A$12:$A$111,0)),IF(INDEX(Планы!$F$12:$F$111,MATCH(E244,Планы!$A$12:$A$111,0))="Еженедельно",MOD(F244-INDEX(Планы!$E$12:$E$111,MATCH(E244,Планы!$A$12:$A$111,0)),7)=0,F244=DATE(YEAR(F244),MONTH(F244),MIN(DAY(INDEX(Планы!$E$12:$E$111,MATCH(E244,Планы!$A$12:$A$111,0))),DAY(EOMONTH(F244,0))))))),"OK","Ошибка: нет повторения")))))))))</f>
        <v/>
      </c>
      <c r="J244" s="21" t="str">
        <f aca="false">IF(AND(I244="OK",E244&lt;&gt;""),INDEX(Планы!$G$12:$G$111,MATCH(E244,Планы!$A$12:$A$111,0)),"")</f>
        <v/>
      </c>
      <c r="K244" s="21" t="str">
        <f aca="false">IF(I244&lt;&gt;"OK","",IF(E244="",H244,INDEX(Планы!$C$12:$C$111,MATCH(E244,Планы!$A$12:$A$111,0))))</f>
        <v/>
      </c>
      <c r="L244" s="21" t="n">
        <f aca="false">IF(AND(I244="OK",E244&lt;&gt;"",O244=1),MIN(J244,N244),0)</f>
        <v>0</v>
      </c>
      <c r="M244" s="21" t="n">
        <f aca="false">IF(AND(I244="OK",E244&lt;&gt;"",O244=1),MAX(0,N244-J244),0)</f>
        <v>0</v>
      </c>
      <c r="N244" s="21" t="str">
        <f aca="false">IF(AND(I244="OK",E244&lt;&gt;""),SUMIFS($D$12:$D$511,$E$12:$E$511,E244,$F$12:$F$511,F244,$B$12:$B$511,"&lt;="&amp;Календарь!$L$5,$I$12:$I$511,"OK"),"")</f>
        <v/>
      </c>
      <c r="O244" s="19" t="n">
        <f aca="false">IF(AND(I244="OK",E244&lt;&gt;""),IF(COUNTIFS($E$12:E244,E244,$F$12:F244,F244,$I$12:I244,"OK")=1,1,0),0)</f>
        <v>0</v>
      </c>
    </row>
    <row r="245" customFormat="false" ht="22" hidden="false" customHeight="true" outlineLevel="0" collapsed="false">
      <c r="A245" s="6"/>
      <c r="B245" s="5"/>
      <c r="C245" s="6"/>
      <c r="D245" s="7"/>
      <c r="E245" s="6"/>
      <c r="F245" s="5"/>
      <c r="G245" s="6"/>
      <c r="H245" s="6"/>
      <c r="I245" s="19" t="str">
        <f aca="false">IF(COUNTA(A245:H245)=0,"",IF(OR(A245="",NOT(ISNUMBER(B245)),NOT(ISNUMBER(D245)),AND(C245&lt;&gt;"Приход",C245&lt;&gt;"Расход")),"Ошибка: поля или тип",IF(OR(B245&lt;36526,B245&gt;109574,B245&lt;&gt;INT(B245),D245&lt;0),"Ошибка: дата или сумма",IF(COUNTIFS($A$12:$A$511,A245)&lt;&gt;1,"Ошибка: повтор ID",IF(E245="",IF(OR(F245&lt;&gt;"",H245=""),"Ошибка: внеплановая статья/срок","OK"),IF(COUNTIFS(Планы!$A$12:$A$111,E245)&lt;&gt;1,"Ошибка: ID плана",IF(INDEX(Планы!$K$12:$K$111,MATCH(E245,Планы!$A$12:$A$111,0))&lt;&gt;"OK","Ошибка: исходный план",IF(OR(NOT(ISNUMBER(F245)),C245&lt;&gt;INDEX(Планы!$D$12:$D$111,MATCH(E245,Планы!$A$12:$A$111,0))),"Ошибка: срок/направление",IF(AND(F245&gt;=INDEX(Планы!$E$12:$E$111,MATCH(E245,Планы!$A$12:$A$111,0)),F245&lt;=INDEX(Планы!$L$12:$L$111,MATCH(E245,Планы!$A$12:$A$111,0)),IF(INDEX(Планы!$F$12:$F$111,MATCH(E245,Планы!$A$12:$A$111,0))="Разово",F245=INDEX(Планы!$E$12:$E$111,MATCH(E245,Планы!$A$12:$A$111,0)),IF(INDEX(Планы!$F$12:$F$111,MATCH(E245,Планы!$A$12:$A$111,0))="Еженедельно",MOD(F245-INDEX(Планы!$E$12:$E$111,MATCH(E245,Планы!$A$12:$A$111,0)),7)=0,F245=DATE(YEAR(F245),MONTH(F245),MIN(DAY(INDEX(Планы!$E$12:$E$111,MATCH(E245,Планы!$A$12:$A$111,0))),DAY(EOMONTH(F245,0))))))),"OK","Ошибка: нет повторения")))))))))</f>
        <v/>
      </c>
      <c r="J245" s="21" t="str">
        <f aca="false">IF(AND(I245="OK",E245&lt;&gt;""),INDEX(Планы!$G$12:$G$111,MATCH(E245,Планы!$A$12:$A$111,0)),"")</f>
        <v/>
      </c>
      <c r="K245" s="21" t="str">
        <f aca="false">IF(I245&lt;&gt;"OK","",IF(E245="",H245,INDEX(Планы!$C$12:$C$111,MATCH(E245,Планы!$A$12:$A$111,0))))</f>
        <v/>
      </c>
      <c r="L245" s="21" t="n">
        <f aca="false">IF(AND(I245="OK",E245&lt;&gt;"",O245=1),MIN(J245,N245),0)</f>
        <v>0</v>
      </c>
      <c r="M245" s="21" t="n">
        <f aca="false">IF(AND(I245="OK",E245&lt;&gt;"",O245=1),MAX(0,N245-J245),0)</f>
        <v>0</v>
      </c>
      <c r="N245" s="21" t="str">
        <f aca="false">IF(AND(I245="OK",E245&lt;&gt;""),SUMIFS($D$12:$D$511,$E$12:$E$511,E245,$F$12:$F$511,F245,$B$12:$B$511,"&lt;="&amp;Календарь!$L$5,$I$12:$I$511,"OK"),"")</f>
        <v/>
      </c>
      <c r="O245" s="19" t="n">
        <f aca="false">IF(AND(I245="OK",E245&lt;&gt;""),IF(COUNTIFS($E$12:E245,E245,$F$12:F245,F245,$I$12:I245,"OK")=1,1,0),0)</f>
        <v>0</v>
      </c>
    </row>
    <row r="246" customFormat="false" ht="22" hidden="false" customHeight="true" outlineLevel="0" collapsed="false">
      <c r="A246" s="6"/>
      <c r="B246" s="5"/>
      <c r="C246" s="6"/>
      <c r="D246" s="7"/>
      <c r="E246" s="6"/>
      <c r="F246" s="5"/>
      <c r="G246" s="6"/>
      <c r="H246" s="6"/>
      <c r="I246" s="19" t="str">
        <f aca="false">IF(COUNTA(A246:H246)=0,"",IF(OR(A246="",NOT(ISNUMBER(B246)),NOT(ISNUMBER(D246)),AND(C246&lt;&gt;"Приход",C246&lt;&gt;"Расход")),"Ошибка: поля или тип",IF(OR(B246&lt;36526,B246&gt;109574,B246&lt;&gt;INT(B246),D246&lt;0),"Ошибка: дата или сумма",IF(COUNTIFS($A$12:$A$511,A246)&lt;&gt;1,"Ошибка: повтор ID",IF(E246="",IF(OR(F246&lt;&gt;"",H246=""),"Ошибка: внеплановая статья/срок","OK"),IF(COUNTIFS(Планы!$A$12:$A$111,E246)&lt;&gt;1,"Ошибка: ID плана",IF(INDEX(Планы!$K$12:$K$111,MATCH(E246,Планы!$A$12:$A$111,0))&lt;&gt;"OK","Ошибка: исходный план",IF(OR(NOT(ISNUMBER(F246)),C246&lt;&gt;INDEX(Планы!$D$12:$D$111,MATCH(E246,Планы!$A$12:$A$111,0))),"Ошибка: срок/направление",IF(AND(F246&gt;=INDEX(Планы!$E$12:$E$111,MATCH(E246,Планы!$A$12:$A$111,0)),F246&lt;=INDEX(Планы!$L$12:$L$111,MATCH(E246,Планы!$A$12:$A$111,0)),IF(INDEX(Планы!$F$12:$F$111,MATCH(E246,Планы!$A$12:$A$111,0))="Разово",F246=INDEX(Планы!$E$12:$E$111,MATCH(E246,Планы!$A$12:$A$111,0)),IF(INDEX(Планы!$F$12:$F$111,MATCH(E246,Планы!$A$12:$A$111,0))="Еженедельно",MOD(F246-INDEX(Планы!$E$12:$E$111,MATCH(E246,Планы!$A$12:$A$111,0)),7)=0,F246=DATE(YEAR(F246),MONTH(F246),MIN(DAY(INDEX(Планы!$E$12:$E$111,MATCH(E246,Планы!$A$12:$A$111,0))),DAY(EOMONTH(F246,0))))))),"OK","Ошибка: нет повторения")))))))))</f>
        <v/>
      </c>
      <c r="J246" s="21" t="str">
        <f aca="false">IF(AND(I246="OK",E246&lt;&gt;""),INDEX(Планы!$G$12:$G$111,MATCH(E246,Планы!$A$12:$A$111,0)),"")</f>
        <v/>
      </c>
      <c r="K246" s="21" t="str">
        <f aca="false">IF(I246&lt;&gt;"OK","",IF(E246="",H246,INDEX(Планы!$C$12:$C$111,MATCH(E246,Планы!$A$12:$A$111,0))))</f>
        <v/>
      </c>
      <c r="L246" s="21" t="n">
        <f aca="false">IF(AND(I246="OK",E246&lt;&gt;"",O246=1),MIN(J246,N246),0)</f>
        <v>0</v>
      </c>
      <c r="M246" s="21" t="n">
        <f aca="false">IF(AND(I246="OK",E246&lt;&gt;"",O246=1),MAX(0,N246-J246),0)</f>
        <v>0</v>
      </c>
      <c r="N246" s="21" t="str">
        <f aca="false">IF(AND(I246="OK",E246&lt;&gt;""),SUMIFS($D$12:$D$511,$E$12:$E$511,E246,$F$12:$F$511,F246,$B$12:$B$511,"&lt;="&amp;Календарь!$L$5,$I$12:$I$511,"OK"),"")</f>
        <v/>
      </c>
      <c r="O246" s="19" t="n">
        <f aca="false">IF(AND(I246="OK",E246&lt;&gt;""),IF(COUNTIFS($E$12:E246,E246,$F$12:F246,F246,$I$12:I246,"OK")=1,1,0),0)</f>
        <v>0</v>
      </c>
    </row>
    <row r="247" customFormat="false" ht="22" hidden="false" customHeight="true" outlineLevel="0" collapsed="false">
      <c r="A247" s="6"/>
      <c r="B247" s="5"/>
      <c r="C247" s="6"/>
      <c r="D247" s="7"/>
      <c r="E247" s="6"/>
      <c r="F247" s="5"/>
      <c r="G247" s="6"/>
      <c r="H247" s="6"/>
      <c r="I247" s="19" t="str">
        <f aca="false">IF(COUNTA(A247:H247)=0,"",IF(OR(A247="",NOT(ISNUMBER(B247)),NOT(ISNUMBER(D247)),AND(C247&lt;&gt;"Приход",C247&lt;&gt;"Расход")),"Ошибка: поля или тип",IF(OR(B247&lt;36526,B247&gt;109574,B247&lt;&gt;INT(B247),D247&lt;0),"Ошибка: дата или сумма",IF(COUNTIFS($A$12:$A$511,A247)&lt;&gt;1,"Ошибка: повтор ID",IF(E247="",IF(OR(F247&lt;&gt;"",H247=""),"Ошибка: внеплановая статья/срок","OK"),IF(COUNTIFS(Планы!$A$12:$A$111,E247)&lt;&gt;1,"Ошибка: ID плана",IF(INDEX(Планы!$K$12:$K$111,MATCH(E247,Планы!$A$12:$A$111,0))&lt;&gt;"OK","Ошибка: исходный план",IF(OR(NOT(ISNUMBER(F247)),C247&lt;&gt;INDEX(Планы!$D$12:$D$111,MATCH(E247,Планы!$A$12:$A$111,0))),"Ошибка: срок/направление",IF(AND(F247&gt;=INDEX(Планы!$E$12:$E$111,MATCH(E247,Планы!$A$12:$A$111,0)),F247&lt;=INDEX(Планы!$L$12:$L$111,MATCH(E247,Планы!$A$12:$A$111,0)),IF(INDEX(Планы!$F$12:$F$111,MATCH(E247,Планы!$A$12:$A$111,0))="Разово",F247=INDEX(Планы!$E$12:$E$111,MATCH(E247,Планы!$A$12:$A$111,0)),IF(INDEX(Планы!$F$12:$F$111,MATCH(E247,Планы!$A$12:$A$111,0))="Еженедельно",MOD(F247-INDEX(Планы!$E$12:$E$111,MATCH(E247,Планы!$A$12:$A$111,0)),7)=0,F247=DATE(YEAR(F247),MONTH(F247),MIN(DAY(INDEX(Планы!$E$12:$E$111,MATCH(E247,Планы!$A$12:$A$111,0))),DAY(EOMONTH(F247,0))))))),"OK","Ошибка: нет повторения")))))))))</f>
        <v/>
      </c>
      <c r="J247" s="21" t="str">
        <f aca="false">IF(AND(I247="OK",E247&lt;&gt;""),INDEX(Планы!$G$12:$G$111,MATCH(E247,Планы!$A$12:$A$111,0)),"")</f>
        <v/>
      </c>
      <c r="K247" s="21" t="str">
        <f aca="false">IF(I247&lt;&gt;"OK","",IF(E247="",H247,INDEX(Планы!$C$12:$C$111,MATCH(E247,Планы!$A$12:$A$111,0))))</f>
        <v/>
      </c>
      <c r="L247" s="21" t="n">
        <f aca="false">IF(AND(I247="OK",E247&lt;&gt;"",O247=1),MIN(J247,N247),0)</f>
        <v>0</v>
      </c>
      <c r="M247" s="21" t="n">
        <f aca="false">IF(AND(I247="OK",E247&lt;&gt;"",O247=1),MAX(0,N247-J247),0)</f>
        <v>0</v>
      </c>
      <c r="N247" s="21" t="str">
        <f aca="false">IF(AND(I247="OK",E247&lt;&gt;""),SUMIFS($D$12:$D$511,$E$12:$E$511,E247,$F$12:$F$511,F247,$B$12:$B$511,"&lt;="&amp;Календарь!$L$5,$I$12:$I$511,"OK"),"")</f>
        <v/>
      </c>
      <c r="O247" s="19" t="n">
        <f aca="false">IF(AND(I247="OK",E247&lt;&gt;""),IF(COUNTIFS($E$12:E247,E247,$F$12:F247,F247,$I$12:I247,"OK")=1,1,0),0)</f>
        <v>0</v>
      </c>
    </row>
    <row r="248" customFormat="false" ht="22" hidden="false" customHeight="true" outlineLevel="0" collapsed="false">
      <c r="A248" s="6"/>
      <c r="B248" s="5"/>
      <c r="C248" s="6"/>
      <c r="D248" s="7"/>
      <c r="E248" s="6"/>
      <c r="F248" s="5"/>
      <c r="G248" s="6"/>
      <c r="H248" s="6"/>
      <c r="I248" s="19" t="str">
        <f aca="false">IF(COUNTA(A248:H248)=0,"",IF(OR(A248="",NOT(ISNUMBER(B248)),NOT(ISNUMBER(D248)),AND(C248&lt;&gt;"Приход",C248&lt;&gt;"Расход")),"Ошибка: поля или тип",IF(OR(B248&lt;36526,B248&gt;109574,B248&lt;&gt;INT(B248),D248&lt;0),"Ошибка: дата или сумма",IF(COUNTIFS($A$12:$A$511,A248)&lt;&gt;1,"Ошибка: повтор ID",IF(E248="",IF(OR(F248&lt;&gt;"",H248=""),"Ошибка: внеплановая статья/срок","OK"),IF(COUNTIFS(Планы!$A$12:$A$111,E248)&lt;&gt;1,"Ошибка: ID плана",IF(INDEX(Планы!$K$12:$K$111,MATCH(E248,Планы!$A$12:$A$111,0))&lt;&gt;"OK","Ошибка: исходный план",IF(OR(NOT(ISNUMBER(F248)),C248&lt;&gt;INDEX(Планы!$D$12:$D$111,MATCH(E248,Планы!$A$12:$A$111,0))),"Ошибка: срок/направление",IF(AND(F248&gt;=INDEX(Планы!$E$12:$E$111,MATCH(E248,Планы!$A$12:$A$111,0)),F248&lt;=INDEX(Планы!$L$12:$L$111,MATCH(E248,Планы!$A$12:$A$111,0)),IF(INDEX(Планы!$F$12:$F$111,MATCH(E248,Планы!$A$12:$A$111,0))="Разово",F248=INDEX(Планы!$E$12:$E$111,MATCH(E248,Планы!$A$12:$A$111,0)),IF(INDEX(Планы!$F$12:$F$111,MATCH(E248,Планы!$A$12:$A$111,0))="Еженедельно",MOD(F248-INDEX(Планы!$E$12:$E$111,MATCH(E248,Планы!$A$12:$A$111,0)),7)=0,F248=DATE(YEAR(F248),MONTH(F248),MIN(DAY(INDEX(Планы!$E$12:$E$111,MATCH(E248,Планы!$A$12:$A$111,0))),DAY(EOMONTH(F248,0))))))),"OK","Ошибка: нет повторения")))))))))</f>
        <v/>
      </c>
      <c r="J248" s="21" t="str">
        <f aca="false">IF(AND(I248="OK",E248&lt;&gt;""),INDEX(Планы!$G$12:$G$111,MATCH(E248,Планы!$A$12:$A$111,0)),"")</f>
        <v/>
      </c>
      <c r="K248" s="21" t="str">
        <f aca="false">IF(I248&lt;&gt;"OK","",IF(E248="",H248,INDEX(Планы!$C$12:$C$111,MATCH(E248,Планы!$A$12:$A$111,0))))</f>
        <v/>
      </c>
      <c r="L248" s="21" t="n">
        <f aca="false">IF(AND(I248="OK",E248&lt;&gt;"",O248=1),MIN(J248,N248),0)</f>
        <v>0</v>
      </c>
      <c r="M248" s="21" t="n">
        <f aca="false">IF(AND(I248="OK",E248&lt;&gt;"",O248=1),MAX(0,N248-J248),0)</f>
        <v>0</v>
      </c>
      <c r="N248" s="21" t="str">
        <f aca="false">IF(AND(I248="OK",E248&lt;&gt;""),SUMIFS($D$12:$D$511,$E$12:$E$511,E248,$F$12:$F$511,F248,$B$12:$B$511,"&lt;="&amp;Календарь!$L$5,$I$12:$I$511,"OK"),"")</f>
        <v/>
      </c>
      <c r="O248" s="19" t="n">
        <f aca="false">IF(AND(I248="OK",E248&lt;&gt;""),IF(COUNTIFS($E$12:E248,E248,$F$12:F248,F248,$I$12:I248,"OK")=1,1,0),0)</f>
        <v>0</v>
      </c>
    </row>
    <row r="249" customFormat="false" ht="22" hidden="false" customHeight="true" outlineLevel="0" collapsed="false">
      <c r="A249" s="6"/>
      <c r="B249" s="5"/>
      <c r="C249" s="6"/>
      <c r="D249" s="7"/>
      <c r="E249" s="6"/>
      <c r="F249" s="5"/>
      <c r="G249" s="6"/>
      <c r="H249" s="6"/>
      <c r="I249" s="19" t="str">
        <f aca="false">IF(COUNTA(A249:H249)=0,"",IF(OR(A249="",NOT(ISNUMBER(B249)),NOT(ISNUMBER(D249)),AND(C249&lt;&gt;"Приход",C249&lt;&gt;"Расход")),"Ошибка: поля или тип",IF(OR(B249&lt;36526,B249&gt;109574,B249&lt;&gt;INT(B249),D249&lt;0),"Ошибка: дата или сумма",IF(COUNTIFS($A$12:$A$511,A249)&lt;&gt;1,"Ошибка: повтор ID",IF(E249="",IF(OR(F249&lt;&gt;"",H249=""),"Ошибка: внеплановая статья/срок","OK"),IF(COUNTIFS(Планы!$A$12:$A$111,E249)&lt;&gt;1,"Ошибка: ID плана",IF(INDEX(Планы!$K$12:$K$111,MATCH(E249,Планы!$A$12:$A$111,0))&lt;&gt;"OK","Ошибка: исходный план",IF(OR(NOT(ISNUMBER(F249)),C249&lt;&gt;INDEX(Планы!$D$12:$D$111,MATCH(E249,Планы!$A$12:$A$111,0))),"Ошибка: срок/направление",IF(AND(F249&gt;=INDEX(Планы!$E$12:$E$111,MATCH(E249,Планы!$A$12:$A$111,0)),F249&lt;=INDEX(Планы!$L$12:$L$111,MATCH(E249,Планы!$A$12:$A$111,0)),IF(INDEX(Планы!$F$12:$F$111,MATCH(E249,Планы!$A$12:$A$111,0))="Разово",F249=INDEX(Планы!$E$12:$E$111,MATCH(E249,Планы!$A$12:$A$111,0)),IF(INDEX(Планы!$F$12:$F$111,MATCH(E249,Планы!$A$12:$A$111,0))="Еженедельно",MOD(F249-INDEX(Планы!$E$12:$E$111,MATCH(E249,Планы!$A$12:$A$111,0)),7)=0,F249=DATE(YEAR(F249),MONTH(F249),MIN(DAY(INDEX(Планы!$E$12:$E$111,MATCH(E249,Планы!$A$12:$A$111,0))),DAY(EOMONTH(F249,0))))))),"OK","Ошибка: нет повторения")))))))))</f>
        <v/>
      </c>
      <c r="J249" s="21" t="str">
        <f aca="false">IF(AND(I249="OK",E249&lt;&gt;""),INDEX(Планы!$G$12:$G$111,MATCH(E249,Планы!$A$12:$A$111,0)),"")</f>
        <v/>
      </c>
      <c r="K249" s="21" t="str">
        <f aca="false">IF(I249&lt;&gt;"OK","",IF(E249="",H249,INDEX(Планы!$C$12:$C$111,MATCH(E249,Планы!$A$12:$A$111,0))))</f>
        <v/>
      </c>
      <c r="L249" s="21" t="n">
        <f aca="false">IF(AND(I249="OK",E249&lt;&gt;"",O249=1),MIN(J249,N249),0)</f>
        <v>0</v>
      </c>
      <c r="M249" s="21" t="n">
        <f aca="false">IF(AND(I249="OK",E249&lt;&gt;"",O249=1),MAX(0,N249-J249),0)</f>
        <v>0</v>
      </c>
      <c r="N249" s="21" t="str">
        <f aca="false">IF(AND(I249="OK",E249&lt;&gt;""),SUMIFS($D$12:$D$511,$E$12:$E$511,E249,$F$12:$F$511,F249,$B$12:$B$511,"&lt;="&amp;Календарь!$L$5,$I$12:$I$511,"OK"),"")</f>
        <v/>
      </c>
      <c r="O249" s="19" t="n">
        <f aca="false">IF(AND(I249="OK",E249&lt;&gt;""),IF(COUNTIFS($E$12:E249,E249,$F$12:F249,F249,$I$12:I249,"OK")=1,1,0),0)</f>
        <v>0</v>
      </c>
    </row>
    <row r="250" customFormat="false" ht="22" hidden="false" customHeight="true" outlineLevel="0" collapsed="false">
      <c r="A250" s="6"/>
      <c r="B250" s="5"/>
      <c r="C250" s="6"/>
      <c r="D250" s="7"/>
      <c r="E250" s="6"/>
      <c r="F250" s="5"/>
      <c r="G250" s="6"/>
      <c r="H250" s="6"/>
      <c r="I250" s="19" t="str">
        <f aca="false">IF(COUNTA(A250:H250)=0,"",IF(OR(A250="",NOT(ISNUMBER(B250)),NOT(ISNUMBER(D250)),AND(C250&lt;&gt;"Приход",C250&lt;&gt;"Расход")),"Ошибка: поля или тип",IF(OR(B250&lt;36526,B250&gt;109574,B250&lt;&gt;INT(B250),D250&lt;0),"Ошибка: дата или сумма",IF(COUNTIFS($A$12:$A$511,A250)&lt;&gt;1,"Ошибка: повтор ID",IF(E250="",IF(OR(F250&lt;&gt;"",H250=""),"Ошибка: внеплановая статья/срок","OK"),IF(COUNTIFS(Планы!$A$12:$A$111,E250)&lt;&gt;1,"Ошибка: ID плана",IF(INDEX(Планы!$K$12:$K$111,MATCH(E250,Планы!$A$12:$A$111,0))&lt;&gt;"OK","Ошибка: исходный план",IF(OR(NOT(ISNUMBER(F250)),C250&lt;&gt;INDEX(Планы!$D$12:$D$111,MATCH(E250,Планы!$A$12:$A$111,0))),"Ошибка: срок/направление",IF(AND(F250&gt;=INDEX(Планы!$E$12:$E$111,MATCH(E250,Планы!$A$12:$A$111,0)),F250&lt;=INDEX(Планы!$L$12:$L$111,MATCH(E250,Планы!$A$12:$A$111,0)),IF(INDEX(Планы!$F$12:$F$111,MATCH(E250,Планы!$A$12:$A$111,0))="Разово",F250=INDEX(Планы!$E$12:$E$111,MATCH(E250,Планы!$A$12:$A$111,0)),IF(INDEX(Планы!$F$12:$F$111,MATCH(E250,Планы!$A$12:$A$111,0))="Еженедельно",MOD(F250-INDEX(Планы!$E$12:$E$111,MATCH(E250,Планы!$A$12:$A$111,0)),7)=0,F250=DATE(YEAR(F250),MONTH(F250),MIN(DAY(INDEX(Планы!$E$12:$E$111,MATCH(E250,Планы!$A$12:$A$111,0))),DAY(EOMONTH(F250,0))))))),"OK","Ошибка: нет повторения")))))))))</f>
        <v/>
      </c>
      <c r="J250" s="21" t="str">
        <f aca="false">IF(AND(I250="OK",E250&lt;&gt;""),INDEX(Планы!$G$12:$G$111,MATCH(E250,Планы!$A$12:$A$111,0)),"")</f>
        <v/>
      </c>
      <c r="K250" s="21" t="str">
        <f aca="false">IF(I250&lt;&gt;"OK","",IF(E250="",H250,INDEX(Планы!$C$12:$C$111,MATCH(E250,Планы!$A$12:$A$111,0))))</f>
        <v/>
      </c>
      <c r="L250" s="21" t="n">
        <f aca="false">IF(AND(I250="OK",E250&lt;&gt;"",O250=1),MIN(J250,N250),0)</f>
        <v>0</v>
      </c>
      <c r="M250" s="21" t="n">
        <f aca="false">IF(AND(I250="OK",E250&lt;&gt;"",O250=1),MAX(0,N250-J250),0)</f>
        <v>0</v>
      </c>
      <c r="N250" s="21" t="str">
        <f aca="false">IF(AND(I250="OK",E250&lt;&gt;""),SUMIFS($D$12:$D$511,$E$12:$E$511,E250,$F$12:$F$511,F250,$B$12:$B$511,"&lt;="&amp;Календарь!$L$5,$I$12:$I$511,"OK"),"")</f>
        <v/>
      </c>
      <c r="O250" s="19" t="n">
        <f aca="false">IF(AND(I250="OK",E250&lt;&gt;""),IF(COUNTIFS($E$12:E250,E250,$F$12:F250,F250,$I$12:I250,"OK")=1,1,0),0)</f>
        <v>0</v>
      </c>
    </row>
    <row r="251" customFormat="false" ht="22" hidden="false" customHeight="true" outlineLevel="0" collapsed="false">
      <c r="A251" s="6"/>
      <c r="B251" s="5"/>
      <c r="C251" s="6"/>
      <c r="D251" s="7"/>
      <c r="E251" s="6"/>
      <c r="F251" s="5"/>
      <c r="G251" s="6"/>
      <c r="H251" s="6"/>
      <c r="I251" s="19" t="str">
        <f aca="false">IF(COUNTA(A251:H251)=0,"",IF(OR(A251="",NOT(ISNUMBER(B251)),NOT(ISNUMBER(D251)),AND(C251&lt;&gt;"Приход",C251&lt;&gt;"Расход")),"Ошибка: поля или тип",IF(OR(B251&lt;36526,B251&gt;109574,B251&lt;&gt;INT(B251),D251&lt;0),"Ошибка: дата или сумма",IF(COUNTIFS($A$12:$A$511,A251)&lt;&gt;1,"Ошибка: повтор ID",IF(E251="",IF(OR(F251&lt;&gt;"",H251=""),"Ошибка: внеплановая статья/срок","OK"),IF(COUNTIFS(Планы!$A$12:$A$111,E251)&lt;&gt;1,"Ошибка: ID плана",IF(INDEX(Планы!$K$12:$K$111,MATCH(E251,Планы!$A$12:$A$111,0))&lt;&gt;"OK","Ошибка: исходный план",IF(OR(NOT(ISNUMBER(F251)),C251&lt;&gt;INDEX(Планы!$D$12:$D$111,MATCH(E251,Планы!$A$12:$A$111,0))),"Ошибка: срок/направление",IF(AND(F251&gt;=INDEX(Планы!$E$12:$E$111,MATCH(E251,Планы!$A$12:$A$111,0)),F251&lt;=INDEX(Планы!$L$12:$L$111,MATCH(E251,Планы!$A$12:$A$111,0)),IF(INDEX(Планы!$F$12:$F$111,MATCH(E251,Планы!$A$12:$A$111,0))="Разово",F251=INDEX(Планы!$E$12:$E$111,MATCH(E251,Планы!$A$12:$A$111,0)),IF(INDEX(Планы!$F$12:$F$111,MATCH(E251,Планы!$A$12:$A$111,0))="Еженедельно",MOD(F251-INDEX(Планы!$E$12:$E$111,MATCH(E251,Планы!$A$12:$A$111,0)),7)=0,F251=DATE(YEAR(F251),MONTH(F251),MIN(DAY(INDEX(Планы!$E$12:$E$111,MATCH(E251,Планы!$A$12:$A$111,0))),DAY(EOMONTH(F251,0))))))),"OK","Ошибка: нет повторения")))))))))</f>
        <v/>
      </c>
      <c r="J251" s="21" t="str">
        <f aca="false">IF(AND(I251="OK",E251&lt;&gt;""),INDEX(Планы!$G$12:$G$111,MATCH(E251,Планы!$A$12:$A$111,0)),"")</f>
        <v/>
      </c>
      <c r="K251" s="21" t="str">
        <f aca="false">IF(I251&lt;&gt;"OK","",IF(E251="",H251,INDEX(Планы!$C$12:$C$111,MATCH(E251,Планы!$A$12:$A$111,0))))</f>
        <v/>
      </c>
      <c r="L251" s="21" t="n">
        <f aca="false">IF(AND(I251="OK",E251&lt;&gt;"",O251=1),MIN(J251,N251),0)</f>
        <v>0</v>
      </c>
      <c r="M251" s="21" t="n">
        <f aca="false">IF(AND(I251="OK",E251&lt;&gt;"",O251=1),MAX(0,N251-J251),0)</f>
        <v>0</v>
      </c>
      <c r="N251" s="21" t="str">
        <f aca="false">IF(AND(I251="OK",E251&lt;&gt;""),SUMIFS($D$12:$D$511,$E$12:$E$511,E251,$F$12:$F$511,F251,$B$12:$B$511,"&lt;="&amp;Календарь!$L$5,$I$12:$I$511,"OK"),"")</f>
        <v/>
      </c>
      <c r="O251" s="19" t="n">
        <f aca="false">IF(AND(I251="OK",E251&lt;&gt;""),IF(COUNTIFS($E$12:E251,E251,$F$12:F251,F251,$I$12:I251,"OK")=1,1,0),0)</f>
        <v>0</v>
      </c>
    </row>
    <row r="252" customFormat="false" ht="22" hidden="false" customHeight="true" outlineLevel="0" collapsed="false">
      <c r="A252" s="6"/>
      <c r="B252" s="5"/>
      <c r="C252" s="6"/>
      <c r="D252" s="7"/>
      <c r="E252" s="6"/>
      <c r="F252" s="5"/>
      <c r="G252" s="6"/>
      <c r="H252" s="6"/>
      <c r="I252" s="19" t="str">
        <f aca="false">IF(COUNTA(A252:H252)=0,"",IF(OR(A252="",NOT(ISNUMBER(B252)),NOT(ISNUMBER(D252)),AND(C252&lt;&gt;"Приход",C252&lt;&gt;"Расход")),"Ошибка: поля или тип",IF(OR(B252&lt;36526,B252&gt;109574,B252&lt;&gt;INT(B252),D252&lt;0),"Ошибка: дата или сумма",IF(COUNTIFS($A$12:$A$511,A252)&lt;&gt;1,"Ошибка: повтор ID",IF(E252="",IF(OR(F252&lt;&gt;"",H252=""),"Ошибка: внеплановая статья/срок","OK"),IF(COUNTIFS(Планы!$A$12:$A$111,E252)&lt;&gt;1,"Ошибка: ID плана",IF(INDEX(Планы!$K$12:$K$111,MATCH(E252,Планы!$A$12:$A$111,0))&lt;&gt;"OK","Ошибка: исходный план",IF(OR(NOT(ISNUMBER(F252)),C252&lt;&gt;INDEX(Планы!$D$12:$D$111,MATCH(E252,Планы!$A$12:$A$111,0))),"Ошибка: срок/направление",IF(AND(F252&gt;=INDEX(Планы!$E$12:$E$111,MATCH(E252,Планы!$A$12:$A$111,0)),F252&lt;=INDEX(Планы!$L$12:$L$111,MATCH(E252,Планы!$A$12:$A$111,0)),IF(INDEX(Планы!$F$12:$F$111,MATCH(E252,Планы!$A$12:$A$111,0))="Разово",F252=INDEX(Планы!$E$12:$E$111,MATCH(E252,Планы!$A$12:$A$111,0)),IF(INDEX(Планы!$F$12:$F$111,MATCH(E252,Планы!$A$12:$A$111,0))="Еженедельно",MOD(F252-INDEX(Планы!$E$12:$E$111,MATCH(E252,Планы!$A$12:$A$111,0)),7)=0,F252=DATE(YEAR(F252),MONTH(F252),MIN(DAY(INDEX(Планы!$E$12:$E$111,MATCH(E252,Планы!$A$12:$A$111,0))),DAY(EOMONTH(F252,0))))))),"OK","Ошибка: нет повторения")))))))))</f>
        <v/>
      </c>
      <c r="J252" s="21" t="str">
        <f aca="false">IF(AND(I252="OK",E252&lt;&gt;""),INDEX(Планы!$G$12:$G$111,MATCH(E252,Планы!$A$12:$A$111,0)),"")</f>
        <v/>
      </c>
      <c r="K252" s="21" t="str">
        <f aca="false">IF(I252&lt;&gt;"OK","",IF(E252="",H252,INDEX(Планы!$C$12:$C$111,MATCH(E252,Планы!$A$12:$A$111,0))))</f>
        <v/>
      </c>
      <c r="L252" s="21" t="n">
        <f aca="false">IF(AND(I252="OK",E252&lt;&gt;"",O252=1),MIN(J252,N252),0)</f>
        <v>0</v>
      </c>
      <c r="M252" s="21" t="n">
        <f aca="false">IF(AND(I252="OK",E252&lt;&gt;"",O252=1),MAX(0,N252-J252),0)</f>
        <v>0</v>
      </c>
      <c r="N252" s="21" t="str">
        <f aca="false">IF(AND(I252="OK",E252&lt;&gt;""),SUMIFS($D$12:$D$511,$E$12:$E$511,E252,$F$12:$F$511,F252,$B$12:$B$511,"&lt;="&amp;Календарь!$L$5,$I$12:$I$511,"OK"),"")</f>
        <v/>
      </c>
      <c r="O252" s="19" t="n">
        <f aca="false">IF(AND(I252="OK",E252&lt;&gt;""),IF(COUNTIFS($E$12:E252,E252,$F$12:F252,F252,$I$12:I252,"OK")=1,1,0),0)</f>
        <v>0</v>
      </c>
    </row>
    <row r="253" customFormat="false" ht="22" hidden="false" customHeight="true" outlineLevel="0" collapsed="false">
      <c r="A253" s="6"/>
      <c r="B253" s="5"/>
      <c r="C253" s="6"/>
      <c r="D253" s="7"/>
      <c r="E253" s="6"/>
      <c r="F253" s="5"/>
      <c r="G253" s="6"/>
      <c r="H253" s="6"/>
      <c r="I253" s="19" t="str">
        <f aca="false">IF(COUNTA(A253:H253)=0,"",IF(OR(A253="",NOT(ISNUMBER(B253)),NOT(ISNUMBER(D253)),AND(C253&lt;&gt;"Приход",C253&lt;&gt;"Расход")),"Ошибка: поля или тип",IF(OR(B253&lt;36526,B253&gt;109574,B253&lt;&gt;INT(B253),D253&lt;0),"Ошибка: дата или сумма",IF(COUNTIFS($A$12:$A$511,A253)&lt;&gt;1,"Ошибка: повтор ID",IF(E253="",IF(OR(F253&lt;&gt;"",H253=""),"Ошибка: внеплановая статья/срок","OK"),IF(COUNTIFS(Планы!$A$12:$A$111,E253)&lt;&gt;1,"Ошибка: ID плана",IF(INDEX(Планы!$K$12:$K$111,MATCH(E253,Планы!$A$12:$A$111,0))&lt;&gt;"OK","Ошибка: исходный план",IF(OR(NOT(ISNUMBER(F253)),C253&lt;&gt;INDEX(Планы!$D$12:$D$111,MATCH(E253,Планы!$A$12:$A$111,0))),"Ошибка: срок/направление",IF(AND(F253&gt;=INDEX(Планы!$E$12:$E$111,MATCH(E253,Планы!$A$12:$A$111,0)),F253&lt;=INDEX(Планы!$L$12:$L$111,MATCH(E253,Планы!$A$12:$A$111,0)),IF(INDEX(Планы!$F$12:$F$111,MATCH(E253,Планы!$A$12:$A$111,0))="Разово",F253=INDEX(Планы!$E$12:$E$111,MATCH(E253,Планы!$A$12:$A$111,0)),IF(INDEX(Планы!$F$12:$F$111,MATCH(E253,Планы!$A$12:$A$111,0))="Еженедельно",MOD(F253-INDEX(Планы!$E$12:$E$111,MATCH(E253,Планы!$A$12:$A$111,0)),7)=0,F253=DATE(YEAR(F253),MONTH(F253),MIN(DAY(INDEX(Планы!$E$12:$E$111,MATCH(E253,Планы!$A$12:$A$111,0))),DAY(EOMONTH(F253,0))))))),"OK","Ошибка: нет повторения")))))))))</f>
        <v/>
      </c>
      <c r="J253" s="21" t="str">
        <f aca="false">IF(AND(I253="OK",E253&lt;&gt;""),INDEX(Планы!$G$12:$G$111,MATCH(E253,Планы!$A$12:$A$111,0)),"")</f>
        <v/>
      </c>
      <c r="K253" s="21" t="str">
        <f aca="false">IF(I253&lt;&gt;"OK","",IF(E253="",H253,INDEX(Планы!$C$12:$C$111,MATCH(E253,Планы!$A$12:$A$111,0))))</f>
        <v/>
      </c>
      <c r="L253" s="21" t="n">
        <f aca="false">IF(AND(I253="OK",E253&lt;&gt;"",O253=1),MIN(J253,N253),0)</f>
        <v>0</v>
      </c>
      <c r="M253" s="21" t="n">
        <f aca="false">IF(AND(I253="OK",E253&lt;&gt;"",O253=1),MAX(0,N253-J253),0)</f>
        <v>0</v>
      </c>
      <c r="N253" s="21" t="str">
        <f aca="false">IF(AND(I253="OK",E253&lt;&gt;""),SUMIFS($D$12:$D$511,$E$12:$E$511,E253,$F$12:$F$511,F253,$B$12:$B$511,"&lt;="&amp;Календарь!$L$5,$I$12:$I$511,"OK"),"")</f>
        <v/>
      </c>
      <c r="O253" s="19" t="n">
        <f aca="false">IF(AND(I253="OK",E253&lt;&gt;""),IF(COUNTIFS($E$12:E253,E253,$F$12:F253,F253,$I$12:I253,"OK")=1,1,0),0)</f>
        <v>0</v>
      </c>
    </row>
    <row r="254" customFormat="false" ht="22" hidden="false" customHeight="true" outlineLevel="0" collapsed="false">
      <c r="A254" s="6"/>
      <c r="B254" s="5"/>
      <c r="C254" s="6"/>
      <c r="D254" s="7"/>
      <c r="E254" s="6"/>
      <c r="F254" s="5"/>
      <c r="G254" s="6"/>
      <c r="H254" s="6"/>
      <c r="I254" s="19" t="str">
        <f aca="false">IF(COUNTA(A254:H254)=0,"",IF(OR(A254="",NOT(ISNUMBER(B254)),NOT(ISNUMBER(D254)),AND(C254&lt;&gt;"Приход",C254&lt;&gt;"Расход")),"Ошибка: поля или тип",IF(OR(B254&lt;36526,B254&gt;109574,B254&lt;&gt;INT(B254),D254&lt;0),"Ошибка: дата или сумма",IF(COUNTIFS($A$12:$A$511,A254)&lt;&gt;1,"Ошибка: повтор ID",IF(E254="",IF(OR(F254&lt;&gt;"",H254=""),"Ошибка: внеплановая статья/срок","OK"),IF(COUNTIFS(Планы!$A$12:$A$111,E254)&lt;&gt;1,"Ошибка: ID плана",IF(INDEX(Планы!$K$12:$K$111,MATCH(E254,Планы!$A$12:$A$111,0))&lt;&gt;"OK","Ошибка: исходный план",IF(OR(NOT(ISNUMBER(F254)),C254&lt;&gt;INDEX(Планы!$D$12:$D$111,MATCH(E254,Планы!$A$12:$A$111,0))),"Ошибка: срок/направление",IF(AND(F254&gt;=INDEX(Планы!$E$12:$E$111,MATCH(E254,Планы!$A$12:$A$111,0)),F254&lt;=INDEX(Планы!$L$12:$L$111,MATCH(E254,Планы!$A$12:$A$111,0)),IF(INDEX(Планы!$F$12:$F$111,MATCH(E254,Планы!$A$12:$A$111,0))="Разово",F254=INDEX(Планы!$E$12:$E$111,MATCH(E254,Планы!$A$12:$A$111,0)),IF(INDEX(Планы!$F$12:$F$111,MATCH(E254,Планы!$A$12:$A$111,0))="Еженедельно",MOD(F254-INDEX(Планы!$E$12:$E$111,MATCH(E254,Планы!$A$12:$A$111,0)),7)=0,F254=DATE(YEAR(F254),MONTH(F254),MIN(DAY(INDEX(Планы!$E$12:$E$111,MATCH(E254,Планы!$A$12:$A$111,0))),DAY(EOMONTH(F254,0))))))),"OK","Ошибка: нет повторения")))))))))</f>
        <v/>
      </c>
      <c r="J254" s="21" t="str">
        <f aca="false">IF(AND(I254="OK",E254&lt;&gt;""),INDEX(Планы!$G$12:$G$111,MATCH(E254,Планы!$A$12:$A$111,0)),"")</f>
        <v/>
      </c>
      <c r="K254" s="21" t="str">
        <f aca="false">IF(I254&lt;&gt;"OK","",IF(E254="",H254,INDEX(Планы!$C$12:$C$111,MATCH(E254,Планы!$A$12:$A$111,0))))</f>
        <v/>
      </c>
      <c r="L254" s="21" t="n">
        <f aca="false">IF(AND(I254="OK",E254&lt;&gt;"",O254=1),MIN(J254,N254),0)</f>
        <v>0</v>
      </c>
      <c r="M254" s="21" t="n">
        <f aca="false">IF(AND(I254="OK",E254&lt;&gt;"",O254=1),MAX(0,N254-J254),0)</f>
        <v>0</v>
      </c>
      <c r="N254" s="21" t="str">
        <f aca="false">IF(AND(I254="OK",E254&lt;&gt;""),SUMIFS($D$12:$D$511,$E$12:$E$511,E254,$F$12:$F$511,F254,$B$12:$B$511,"&lt;="&amp;Календарь!$L$5,$I$12:$I$511,"OK"),"")</f>
        <v/>
      </c>
      <c r="O254" s="19" t="n">
        <f aca="false">IF(AND(I254="OK",E254&lt;&gt;""),IF(COUNTIFS($E$12:E254,E254,$F$12:F254,F254,$I$12:I254,"OK")=1,1,0),0)</f>
        <v>0</v>
      </c>
    </row>
    <row r="255" customFormat="false" ht="22" hidden="false" customHeight="true" outlineLevel="0" collapsed="false">
      <c r="A255" s="6"/>
      <c r="B255" s="5"/>
      <c r="C255" s="6"/>
      <c r="D255" s="7"/>
      <c r="E255" s="6"/>
      <c r="F255" s="5"/>
      <c r="G255" s="6"/>
      <c r="H255" s="6"/>
      <c r="I255" s="19" t="str">
        <f aca="false">IF(COUNTA(A255:H255)=0,"",IF(OR(A255="",NOT(ISNUMBER(B255)),NOT(ISNUMBER(D255)),AND(C255&lt;&gt;"Приход",C255&lt;&gt;"Расход")),"Ошибка: поля или тип",IF(OR(B255&lt;36526,B255&gt;109574,B255&lt;&gt;INT(B255),D255&lt;0),"Ошибка: дата или сумма",IF(COUNTIFS($A$12:$A$511,A255)&lt;&gt;1,"Ошибка: повтор ID",IF(E255="",IF(OR(F255&lt;&gt;"",H255=""),"Ошибка: внеплановая статья/срок","OK"),IF(COUNTIFS(Планы!$A$12:$A$111,E255)&lt;&gt;1,"Ошибка: ID плана",IF(INDEX(Планы!$K$12:$K$111,MATCH(E255,Планы!$A$12:$A$111,0))&lt;&gt;"OK","Ошибка: исходный план",IF(OR(NOT(ISNUMBER(F255)),C255&lt;&gt;INDEX(Планы!$D$12:$D$111,MATCH(E255,Планы!$A$12:$A$111,0))),"Ошибка: срок/направление",IF(AND(F255&gt;=INDEX(Планы!$E$12:$E$111,MATCH(E255,Планы!$A$12:$A$111,0)),F255&lt;=INDEX(Планы!$L$12:$L$111,MATCH(E255,Планы!$A$12:$A$111,0)),IF(INDEX(Планы!$F$12:$F$111,MATCH(E255,Планы!$A$12:$A$111,0))="Разово",F255=INDEX(Планы!$E$12:$E$111,MATCH(E255,Планы!$A$12:$A$111,0)),IF(INDEX(Планы!$F$12:$F$111,MATCH(E255,Планы!$A$12:$A$111,0))="Еженедельно",MOD(F255-INDEX(Планы!$E$12:$E$111,MATCH(E255,Планы!$A$12:$A$111,0)),7)=0,F255=DATE(YEAR(F255),MONTH(F255),MIN(DAY(INDEX(Планы!$E$12:$E$111,MATCH(E255,Планы!$A$12:$A$111,0))),DAY(EOMONTH(F255,0))))))),"OK","Ошибка: нет повторения")))))))))</f>
        <v/>
      </c>
      <c r="J255" s="21" t="str">
        <f aca="false">IF(AND(I255="OK",E255&lt;&gt;""),INDEX(Планы!$G$12:$G$111,MATCH(E255,Планы!$A$12:$A$111,0)),"")</f>
        <v/>
      </c>
      <c r="K255" s="21" t="str">
        <f aca="false">IF(I255&lt;&gt;"OK","",IF(E255="",H255,INDEX(Планы!$C$12:$C$111,MATCH(E255,Планы!$A$12:$A$111,0))))</f>
        <v/>
      </c>
      <c r="L255" s="21" t="n">
        <f aca="false">IF(AND(I255="OK",E255&lt;&gt;"",O255=1),MIN(J255,N255),0)</f>
        <v>0</v>
      </c>
      <c r="M255" s="21" t="n">
        <f aca="false">IF(AND(I255="OK",E255&lt;&gt;"",O255=1),MAX(0,N255-J255),0)</f>
        <v>0</v>
      </c>
      <c r="N255" s="21" t="str">
        <f aca="false">IF(AND(I255="OK",E255&lt;&gt;""),SUMIFS($D$12:$D$511,$E$12:$E$511,E255,$F$12:$F$511,F255,$B$12:$B$511,"&lt;="&amp;Календарь!$L$5,$I$12:$I$511,"OK"),"")</f>
        <v/>
      </c>
      <c r="O255" s="19" t="n">
        <f aca="false">IF(AND(I255="OK",E255&lt;&gt;""),IF(COUNTIFS($E$12:E255,E255,$F$12:F255,F255,$I$12:I255,"OK")=1,1,0),0)</f>
        <v>0</v>
      </c>
    </row>
    <row r="256" customFormat="false" ht="22" hidden="false" customHeight="true" outlineLevel="0" collapsed="false">
      <c r="A256" s="6"/>
      <c r="B256" s="5"/>
      <c r="C256" s="6"/>
      <c r="D256" s="7"/>
      <c r="E256" s="6"/>
      <c r="F256" s="5"/>
      <c r="G256" s="6"/>
      <c r="H256" s="6"/>
      <c r="I256" s="19" t="str">
        <f aca="false">IF(COUNTA(A256:H256)=0,"",IF(OR(A256="",NOT(ISNUMBER(B256)),NOT(ISNUMBER(D256)),AND(C256&lt;&gt;"Приход",C256&lt;&gt;"Расход")),"Ошибка: поля или тип",IF(OR(B256&lt;36526,B256&gt;109574,B256&lt;&gt;INT(B256),D256&lt;0),"Ошибка: дата или сумма",IF(COUNTIFS($A$12:$A$511,A256)&lt;&gt;1,"Ошибка: повтор ID",IF(E256="",IF(OR(F256&lt;&gt;"",H256=""),"Ошибка: внеплановая статья/срок","OK"),IF(COUNTIFS(Планы!$A$12:$A$111,E256)&lt;&gt;1,"Ошибка: ID плана",IF(INDEX(Планы!$K$12:$K$111,MATCH(E256,Планы!$A$12:$A$111,0))&lt;&gt;"OK","Ошибка: исходный план",IF(OR(NOT(ISNUMBER(F256)),C256&lt;&gt;INDEX(Планы!$D$12:$D$111,MATCH(E256,Планы!$A$12:$A$111,0))),"Ошибка: срок/направление",IF(AND(F256&gt;=INDEX(Планы!$E$12:$E$111,MATCH(E256,Планы!$A$12:$A$111,0)),F256&lt;=INDEX(Планы!$L$12:$L$111,MATCH(E256,Планы!$A$12:$A$111,0)),IF(INDEX(Планы!$F$12:$F$111,MATCH(E256,Планы!$A$12:$A$111,0))="Разово",F256=INDEX(Планы!$E$12:$E$111,MATCH(E256,Планы!$A$12:$A$111,0)),IF(INDEX(Планы!$F$12:$F$111,MATCH(E256,Планы!$A$12:$A$111,0))="Еженедельно",MOD(F256-INDEX(Планы!$E$12:$E$111,MATCH(E256,Планы!$A$12:$A$111,0)),7)=0,F256=DATE(YEAR(F256),MONTH(F256),MIN(DAY(INDEX(Планы!$E$12:$E$111,MATCH(E256,Планы!$A$12:$A$111,0))),DAY(EOMONTH(F256,0))))))),"OK","Ошибка: нет повторения")))))))))</f>
        <v/>
      </c>
      <c r="J256" s="21" t="str">
        <f aca="false">IF(AND(I256="OK",E256&lt;&gt;""),INDEX(Планы!$G$12:$G$111,MATCH(E256,Планы!$A$12:$A$111,0)),"")</f>
        <v/>
      </c>
      <c r="K256" s="21" t="str">
        <f aca="false">IF(I256&lt;&gt;"OK","",IF(E256="",H256,INDEX(Планы!$C$12:$C$111,MATCH(E256,Планы!$A$12:$A$111,0))))</f>
        <v/>
      </c>
      <c r="L256" s="21" t="n">
        <f aca="false">IF(AND(I256="OK",E256&lt;&gt;"",O256=1),MIN(J256,N256),0)</f>
        <v>0</v>
      </c>
      <c r="M256" s="21" t="n">
        <f aca="false">IF(AND(I256="OK",E256&lt;&gt;"",O256=1),MAX(0,N256-J256),0)</f>
        <v>0</v>
      </c>
      <c r="N256" s="21" t="str">
        <f aca="false">IF(AND(I256="OK",E256&lt;&gt;""),SUMIFS($D$12:$D$511,$E$12:$E$511,E256,$F$12:$F$511,F256,$B$12:$B$511,"&lt;="&amp;Календарь!$L$5,$I$12:$I$511,"OK"),"")</f>
        <v/>
      </c>
      <c r="O256" s="19" t="n">
        <f aca="false">IF(AND(I256="OK",E256&lt;&gt;""),IF(COUNTIFS($E$12:E256,E256,$F$12:F256,F256,$I$12:I256,"OK")=1,1,0),0)</f>
        <v>0</v>
      </c>
    </row>
    <row r="257" customFormat="false" ht="22" hidden="false" customHeight="true" outlineLevel="0" collapsed="false">
      <c r="A257" s="6"/>
      <c r="B257" s="5"/>
      <c r="C257" s="6"/>
      <c r="D257" s="7"/>
      <c r="E257" s="6"/>
      <c r="F257" s="5"/>
      <c r="G257" s="6"/>
      <c r="H257" s="6"/>
      <c r="I257" s="19" t="str">
        <f aca="false">IF(COUNTA(A257:H257)=0,"",IF(OR(A257="",NOT(ISNUMBER(B257)),NOT(ISNUMBER(D257)),AND(C257&lt;&gt;"Приход",C257&lt;&gt;"Расход")),"Ошибка: поля или тип",IF(OR(B257&lt;36526,B257&gt;109574,B257&lt;&gt;INT(B257),D257&lt;0),"Ошибка: дата или сумма",IF(COUNTIFS($A$12:$A$511,A257)&lt;&gt;1,"Ошибка: повтор ID",IF(E257="",IF(OR(F257&lt;&gt;"",H257=""),"Ошибка: внеплановая статья/срок","OK"),IF(COUNTIFS(Планы!$A$12:$A$111,E257)&lt;&gt;1,"Ошибка: ID плана",IF(INDEX(Планы!$K$12:$K$111,MATCH(E257,Планы!$A$12:$A$111,0))&lt;&gt;"OK","Ошибка: исходный план",IF(OR(NOT(ISNUMBER(F257)),C257&lt;&gt;INDEX(Планы!$D$12:$D$111,MATCH(E257,Планы!$A$12:$A$111,0))),"Ошибка: срок/направление",IF(AND(F257&gt;=INDEX(Планы!$E$12:$E$111,MATCH(E257,Планы!$A$12:$A$111,0)),F257&lt;=INDEX(Планы!$L$12:$L$111,MATCH(E257,Планы!$A$12:$A$111,0)),IF(INDEX(Планы!$F$12:$F$111,MATCH(E257,Планы!$A$12:$A$111,0))="Разово",F257=INDEX(Планы!$E$12:$E$111,MATCH(E257,Планы!$A$12:$A$111,0)),IF(INDEX(Планы!$F$12:$F$111,MATCH(E257,Планы!$A$12:$A$111,0))="Еженедельно",MOD(F257-INDEX(Планы!$E$12:$E$111,MATCH(E257,Планы!$A$12:$A$111,0)),7)=0,F257=DATE(YEAR(F257),MONTH(F257),MIN(DAY(INDEX(Планы!$E$12:$E$111,MATCH(E257,Планы!$A$12:$A$111,0))),DAY(EOMONTH(F257,0))))))),"OK","Ошибка: нет повторения")))))))))</f>
        <v/>
      </c>
      <c r="J257" s="21" t="str">
        <f aca="false">IF(AND(I257="OK",E257&lt;&gt;""),INDEX(Планы!$G$12:$G$111,MATCH(E257,Планы!$A$12:$A$111,0)),"")</f>
        <v/>
      </c>
      <c r="K257" s="21" t="str">
        <f aca="false">IF(I257&lt;&gt;"OK","",IF(E257="",H257,INDEX(Планы!$C$12:$C$111,MATCH(E257,Планы!$A$12:$A$111,0))))</f>
        <v/>
      </c>
      <c r="L257" s="21" t="n">
        <f aca="false">IF(AND(I257="OK",E257&lt;&gt;"",O257=1),MIN(J257,N257),0)</f>
        <v>0</v>
      </c>
      <c r="M257" s="21" t="n">
        <f aca="false">IF(AND(I257="OK",E257&lt;&gt;"",O257=1),MAX(0,N257-J257),0)</f>
        <v>0</v>
      </c>
      <c r="N257" s="21" t="str">
        <f aca="false">IF(AND(I257="OK",E257&lt;&gt;""),SUMIFS($D$12:$D$511,$E$12:$E$511,E257,$F$12:$F$511,F257,$B$12:$B$511,"&lt;="&amp;Календарь!$L$5,$I$12:$I$511,"OK"),"")</f>
        <v/>
      </c>
      <c r="O257" s="19" t="n">
        <f aca="false">IF(AND(I257="OK",E257&lt;&gt;""),IF(COUNTIFS($E$12:E257,E257,$F$12:F257,F257,$I$12:I257,"OK")=1,1,0),0)</f>
        <v>0</v>
      </c>
    </row>
    <row r="258" customFormat="false" ht="22" hidden="false" customHeight="true" outlineLevel="0" collapsed="false">
      <c r="A258" s="6"/>
      <c r="B258" s="5"/>
      <c r="C258" s="6"/>
      <c r="D258" s="7"/>
      <c r="E258" s="6"/>
      <c r="F258" s="5"/>
      <c r="G258" s="6"/>
      <c r="H258" s="6"/>
      <c r="I258" s="19" t="str">
        <f aca="false">IF(COUNTA(A258:H258)=0,"",IF(OR(A258="",NOT(ISNUMBER(B258)),NOT(ISNUMBER(D258)),AND(C258&lt;&gt;"Приход",C258&lt;&gt;"Расход")),"Ошибка: поля или тип",IF(OR(B258&lt;36526,B258&gt;109574,B258&lt;&gt;INT(B258),D258&lt;0),"Ошибка: дата или сумма",IF(COUNTIFS($A$12:$A$511,A258)&lt;&gt;1,"Ошибка: повтор ID",IF(E258="",IF(OR(F258&lt;&gt;"",H258=""),"Ошибка: внеплановая статья/срок","OK"),IF(COUNTIFS(Планы!$A$12:$A$111,E258)&lt;&gt;1,"Ошибка: ID плана",IF(INDEX(Планы!$K$12:$K$111,MATCH(E258,Планы!$A$12:$A$111,0))&lt;&gt;"OK","Ошибка: исходный план",IF(OR(NOT(ISNUMBER(F258)),C258&lt;&gt;INDEX(Планы!$D$12:$D$111,MATCH(E258,Планы!$A$12:$A$111,0))),"Ошибка: срок/направление",IF(AND(F258&gt;=INDEX(Планы!$E$12:$E$111,MATCH(E258,Планы!$A$12:$A$111,0)),F258&lt;=INDEX(Планы!$L$12:$L$111,MATCH(E258,Планы!$A$12:$A$111,0)),IF(INDEX(Планы!$F$12:$F$111,MATCH(E258,Планы!$A$12:$A$111,0))="Разово",F258=INDEX(Планы!$E$12:$E$111,MATCH(E258,Планы!$A$12:$A$111,0)),IF(INDEX(Планы!$F$12:$F$111,MATCH(E258,Планы!$A$12:$A$111,0))="Еженедельно",MOD(F258-INDEX(Планы!$E$12:$E$111,MATCH(E258,Планы!$A$12:$A$111,0)),7)=0,F258=DATE(YEAR(F258),MONTH(F258),MIN(DAY(INDEX(Планы!$E$12:$E$111,MATCH(E258,Планы!$A$12:$A$111,0))),DAY(EOMONTH(F258,0))))))),"OK","Ошибка: нет повторения")))))))))</f>
        <v/>
      </c>
      <c r="J258" s="21" t="str">
        <f aca="false">IF(AND(I258="OK",E258&lt;&gt;""),INDEX(Планы!$G$12:$G$111,MATCH(E258,Планы!$A$12:$A$111,0)),"")</f>
        <v/>
      </c>
      <c r="K258" s="21" t="str">
        <f aca="false">IF(I258&lt;&gt;"OK","",IF(E258="",H258,INDEX(Планы!$C$12:$C$111,MATCH(E258,Планы!$A$12:$A$111,0))))</f>
        <v/>
      </c>
      <c r="L258" s="21" t="n">
        <f aca="false">IF(AND(I258="OK",E258&lt;&gt;"",O258=1),MIN(J258,N258),0)</f>
        <v>0</v>
      </c>
      <c r="M258" s="21" t="n">
        <f aca="false">IF(AND(I258="OK",E258&lt;&gt;"",O258=1),MAX(0,N258-J258),0)</f>
        <v>0</v>
      </c>
      <c r="N258" s="21" t="str">
        <f aca="false">IF(AND(I258="OK",E258&lt;&gt;""),SUMIFS($D$12:$D$511,$E$12:$E$511,E258,$F$12:$F$511,F258,$B$12:$B$511,"&lt;="&amp;Календарь!$L$5,$I$12:$I$511,"OK"),"")</f>
        <v/>
      </c>
      <c r="O258" s="19" t="n">
        <f aca="false">IF(AND(I258="OK",E258&lt;&gt;""),IF(COUNTIFS($E$12:E258,E258,$F$12:F258,F258,$I$12:I258,"OK")=1,1,0),0)</f>
        <v>0</v>
      </c>
    </row>
    <row r="259" customFormat="false" ht="22" hidden="false" customHeight="true" outlineLevel="0" collapsed="false">
      <c r="A259" s="6"/>
      <c r="B259" s="5"/>
      <c r="C259" s="6"/>
      <c r="D259" s="7"/>
      <c r="E259" s="6"/>
      <c r="F259" s="5"/>
      <c r="G259" s="6"/>
      <c r="H259" s="6"/>
      <c r="I259" s="19" t="str">
        <f aca="false">IF(COUNTA(A259:H259)=0,"",IF(OR(A259="",NOT(ISNUMBER(B259)),NOT(ISNUMBER(D259)),AND(C259&lt;&gt;"Приход",C259&lt;&gt;"Расход")),"Ошибка: поля или тип",IF(OR(B259&lt;36526,B259&gt;109574,B259&lt;&gt;INT(B259),D259&lt;0),"Ошибка: дата или сумма",IF(COUNTIFS($A$12:$A$511,A259)&lt;&gt;1,"Ошибка: повтор ID",IF(E259="",IF(OR(F259&lt;&gt;"",H259=""),"Ошибка: внеплановая статья/срок","OK"),IF(COUNTIFS(Планы!$A$12:$A$111,E259)&lt;&gt;1,"Ошибка: ID плана",IF(INDEX(Планы!$K$12:$K$111,MATCH(E259,Планы!$A$12:$A$111,0))&lt;&gt;"OK","Ошибка: исходный план",IF(OR(NOT(ISNUMBER(F259)),C259&lt;&gt;INDEX(Планы!$D$12:$D$111,MATCH(E259,Планы!$A$12:$A$111,0))),"Ошибка: срок/направление",IF(AND(F259&gt;=INDEX(Планы!$E$12:$E$111,MATCH(E259,Планы!$A$12:$A$111,0)),F259&lt;=INDEX(Планы!$L$12:$L$111,MATCH(E259,Планы!$A$12:$A$111,0)),IF(INDEX(Планы!$F$12:$F$111,MATCH(E259,Планы!$A$12:$A$111,0))="Разово",F259=INDEX(Планы!$E$12:$E$111,MATCH(E259,Планы!$A$12:$A$111,0)),IF(INDEX(Планы!$F$12:$F$111,MATCH(E259,Планы!$A$12:$A$111,0))="Еженедельно",MOD(F259-INDEX(Планы!$E$12:$E$111,MATCH(E259,Планы!$A$12:$A$111,0)),7)=0,F259=DATE(YEAR(F259),MONTH(F259),MIN(DAY(INDEX(Планы!$E$12:$E$111,MATCH(E259,Планы!$A$12:$A$111,0))),DAY(EOMONTH(F259,0))))))),"OK","Ошибка: нет повторения")))))))))</f>
        <v/>
      </c>
      <c r="J259" s="21" t="str">
        <f aca="false">IF(AND(I259="OK",E259&lt;&gt;""),INDEX(Планы!$G$12:$G$111,MATCH(E259,Планы!$A$12:$A$111,0)),"")</f>
        <v/>
      </c>
      <c r="K259" s="21" t="str">
        <f aca="false">IF(I259&lt;&gt;"OK","",IF(E259="",H259,INDEX(Планы!$C$12:$C$111,MATCH(E259,Планы!$A$12:$A$111,0))))</f>
        <v/>
      </c>
      <c r="L259" s="21" t="n">
        <f aca="false">IF(AND(I259="OK",E259&lt;&gt;"",O259=1),MIN(J259,N259),0)</f>
        <v>0</v>
      </c>
      <c r="M259" s="21" t="n">
        <f aca="false">IF(AND(I259="OK",E259&lt;&gt;"",O259=1),MAX(0,N259-J259),0)</f>
        <v>0</v>
      </c>
      <c r="N259" s="21" t="str">
        <f aca="false">IF(AND(I259="OK",E259&lt;&gt;""),SUMIFS($D$12:$D$511,$E$12:$E$511,E259,$F$12:$F$511,F259,$B$12:$B$511,"&lt;="&amp;Календарь!$L$5,$I$12:$I$511,"OK"),"")</f>
        <v/>
      </c>
      <c r="O259" s="19" t="n">
        <f aca="false">IF(AND(I259="OK",E259&lt;&gt;""),IF(COUNTIFS($E$12:E259,E259,$F$12:F259,F259,$I$12:I259,"OK")=1,1,0),0)</f>
        <v>0</v>
      </c>
    </row>
    <row r="260" customFormat="false" ht="22" hidden="false" customHeight="true" outlineLevel="0" collapsed="false">
      <c r="A260" s="6"/>
      <c r="B260" s="5"/>
      <c r="C260" s="6"/>
      <c r="D260" s="7"/>
      <c r="E260" s="6"/>
      <c r="F260" s="5"/>
      <c r="G260" s="6"/>
      <c r="H260" s="6"/>
      <c r="I260" s="19" t="str">
        <f aca="false">IF(COUNTA(A260:H260)=0,"",IF(OR(A260="",NOT(ISNUMBER(B260)),NOT(ISNUMBER(D260)),AND(C260&lt;&gt;"Приход",C260&lt;&gt;"Расход")),"Ошибка: поля или тип",IF(OR(B260&lt;36526,B260&gt;109574,B260&lt;&gt;INT(B260),D260&lt;0),"Ошибка: дата или сумма",IF(COUNTIFS($A$12:$A$511,A260)&lt;&gt;1,"Ошибка: повтор ID",IF(E260="",IF(OR(F260&lt;&gt;"",H260=""),"Ошибка: внеплановая статья/срок","OK"),IF(COUNTIFS(Планы!$A$12:$A$111,E260)&lt;&gt;1,"Ошибка: ID плана",IF(INDEX(Планы!$K$12:$K$111,MATCH(E260,Планы!$A$12:$A$111,0))&lt;&gt;"OK","Ошибка: исходный план",IF(OR(NOT(ISNUMBER(F260)),C260&lt;&gt;INDEX(Планы!$D$12:$D$111,MATCH(E260,Планы!$A$12:$A$111,0))),"Ошибка: срок/направление",IF(AND(F260&gt;=INDEX(Планы!$E$12:$E$111,MATCH(E260,Планы!$A$12:$A$111,0)),F260&lt;=INDEX(Планы!$L$12:$L$111,MATCH(E260,Планы!$A$12:$A$111,0)),IF(INDEX(Планы!$F$12:$F$111,MATCH(E260,Планы!$A$12:$A$111,0))="Разово",F260=INDEX(Планы!$E$12:$E$111,MATCH(E260,Планы!$A$12:$A$111,0)),IF(INDEX(Планы!$F$12:$F$111,MATCH(E260,Планы!$A$12:$A$111,0))="Еженедельно",MOD(F260-INDEX(Планы!$E$12:$E$111,MATCH(E260,Планы!$A$12:$A$111,0)),7)=0,F260=DATE(YEAR(F260),MONTH(F260),MIN(DAY(INDEX(Планы!$E$12:$E$111,MATCH(E260,Планы!$A$12:$A$111,0))),DAY(EOMONTH(F260,0))))))),"OK","Ошибка: нет повторения")))))))))</f>
        <v/>
      </c>
      <c r="J260" s="21" t="str">
        <f aca="false">IF(AND(I260="OK",E260&lt;&gt;""),INDEX(Планы!$G$12:$G$111,MATCH(E260,Планы!$A$12:$A$111,0)),"")</f>
        <v/>
      </c>
      <c r="K260" s="21" t="str">
        <f aca="false">IF(I260&lt;&gt;"OK","",IF(E260="",H260,INDEX(Планы!$C$12:$C$111,MATCH(E260,Планы!$A$12:$A$111,0))))</f>
        <v/>
      </c>
      <c r="L260" s="21" t="n">
        <f aca="false">IF(AND(I260="OK",E260&lt;&gt;"",O260=1),MIN(J260,N260),0)</f>
        <v>0</v>
      </c>
      <c r="M260" s="21" t="n">
        <f aca="false">IF(AND(I260="OK",E260&lt;&gt;"",O260=1),MAX(0,N260-J260),0)</f>
        <v>0</v>
      </c>
      <c r="N260" s="21" t="str">
        <f aca="false">IF(AND(I260="OK",E260&lt;&gt;""),SUMIFS($D$12:$D$511,$E$12:$E$511,E260,$F$12:$F$511,F260,$B$12:$B$511,"&lt;="&amp;Календарь!$L$5,$I$12:$I$511,"OK"),"")</f>
        <v/>
      </c>
      <c r="O260" s="19" t="n">
        <f aca="false">IF(AND(I260="OK",E260&lt;&gt;""),IF(COUNTIFS($E$12:E260,E260,$F$12:F260,F260,$I$12:I260,"OK")=1,1,0),0)</f>
        <v>0</v>
      </c>
    </row>
    <row r="261" customFormat="false" ht="22" hidden="false" customHeight="true" outlineLevel="0" collapsed="false">
      <c r="A261" s="6"/>
      <c r="B261" s="5"/>
      <c r="C261" s="6"/>
      <c r="D261" s="7"/>
      <c r="E261" s="6"/>
      <c r="F261" s="5"/>
      <c r="G261" s="6"/>
      <c r="H261" s="6"/>
      <c r="I261" s="19" t="str">
        <f aca="false">IF(COUNTA(A261:H261)=0,"",IF(OR(A261="",NOT(ISNUMBER(B261)),NOT(ISNUMBER(D261)),AND(C261&lt;&gt;"Приход",C261&lt;&gt;"Расход")),"Ошибка: поля или тип",IF(OR(B261&lt;36526,B261&gt;109574,B261&lt;&gt;INT(B261),D261&lt;0),"Ошибка: дата или сумма",IF(COUNTIFS($A$12:$A$511,A261)&lt;&gt;1,"Ошибка: повтор ID",IF(E261="",IF(OR(F261&lt;&gt;"",H261=""),"Ошибка: внеплановая статья/срок","OK"),IF(COUNTIFS(Планы!$A$12:$A$111,E261)&lt;&gt;1,"Ошибка: ID плана",IF(INDEX(Планы!$K$12:$K$111,MATCH(E261,Планы!$A$12:$A$111,0))&lt;&gt;"OK","Ошибка: исходный план",IF(OR(NOT(ISNUMBER(F261)),C261&lt;&gt;INDEX(Планы!$D$12:$D$111,MATCH(E261,Планы!$A$12:$A$111,0))),"Ошибка: срок/направление",IF(AND(F261&gt;=INDEX(Планы!$E$12:$E$111,MATCH(E261,Планы!$A$12:$A$111,0)),F261&lt;=INDEX(Планы!$L$12:$L$111,MATCH(E261,Планы!$A$12:$A$111,0)),IF(INDEX(Планы!$F$12:$F$111,MATCH(E261,Планы!$A$12:$A$111,0))="Разово",F261=INDEX(Планы!$E$12:$E$111,MATCH(E261,Планы!$A$12:$A$111,0)),IF(INDEX(Планы!$F$12:$F$111,MATCH(E261,Планы!$A$12:$A$111,0))="Еженедельно",MOD(F261-INDEX(Планы!$E$12:$E$111,MATCH(E261,Планы!$A$12:$A$111,0)),7)=0,F261=DATE(YEAR(F261),MONTH(F261),MIN(DAY(INDEX(Планы!$E$12:$E$111,MATCH(E261,Планы!$A$12:$A$111,0))),DAY(EOMONTH(F261,0))))))),"OK","Ошибка: нет повторения")))))))))</f>
        <v/>
      </c>
      <c r="J261" s="21" t="str">
        <f aca="false">IF(AND(I261="OK",E261&lt;&gt;""),INDEX(Планы!$G$12:$G$111,MATCH(E261,Планы!$A$12:$A$111,0)),"")</f>
        <v/>
      </c>
      <c r="K261" s="21" t="str">
        <f aca="false">IF(I261&lt;&gt;"OK","",IF(E261="",H261,INDEX(Планы!$C$12:$C$111,MATCH(E261,Планы!$A$12:$A$111,0))))</f>
        <v/>
      </c>
      <c r="L261" s="21" t="n">
        <f aca="false">IF(AND(I261="OK",E261&lt;&gt;"",O261=1),MIN(J261,N261),0)</f>
        <v>0</v>
      </c>
      <c r="M261" s="21" t="n">
        <f aca="false">IF(AND(I261="OK",E261&lt;&gt;"",O261=1),MAX(0,N261-J261),0)</f>
        <v>0</v>
      </c>
      <c r="N261" s="21" t="str">
        <f aca="false">IF(AND(I261="OK",E261&lt;&gt;""),SUMIFS($D$12:$D$511,$E$12:$E$511,E261,$F$12:$F$511,F261,$B$12:$B$511,"&lt;="&amp;Календарь!$L$5,$I$12:$I$511,"OK"),"")</f>
        <v/>
      </c>
      <c r="O261" s="19" t="n">
        <f aca="false">IF(AND(I261="OK",E261&lt;&gt;""),IF(COUNTIFS($E$12:E261,E261,$F$12:F261,F261,$I$12:I261,"OK")=1,1,0),0)</f>
        <v>0</v>
      </c>
    </row>
    <row r="262" customFormat="false" ht="22" hidden="false" customHeight="true" outlineLevel="0" collapsed="false">
      <c r="A262" s="6"/>
      <c r="B262" s="5"/>
      <c r="C262" s="6"/>
      <c r="D262" s="7"/>
      <c r="E262" s="6"/>
      <c r="F262" s="5"/>
      <c r="G262" s="6"/>
      <c r="H262" s="6"/>
      <c r="I262" s="19" t="str">
        <f aca="false">IF(COUNTA(A262:H262)=0,"",IF(OR(A262="",NOT(ISNUMBER(B262)),NOT(ISNUMBER(D262)),AND(C262&lt;&gt;"Приход",C262&lt;&gt;"Расход")),"Ошибка: поля или тип",IF(OR(B262&lt;36526,B262&gt;109574,B262&lt;&gt;INT(B262),D262&lt;0),"Ошибка: дата или сумма",IF(COUNTIFS($A$12:$A$511,A262)&lt;&gt;1,"Ошибка: повтор ID",IF(E262="",IF(OR(F262&lt;&gt;"",H262=""),"Ошибка: внеплановая статья/срок","OK"),IF(COUNTIFS(Планы!$A$12:$A$111,E262)&lt;&gt;1,"Ошибка: ID плана",IF(INDEX(Планы!$K$12:$K$111,MATCH(E262,Планы!$A$12:$A$111,0))&lt;&gt;"OK","Ошибка: исходный план",IF(OR(NOT(ISNUMBER(F262)),C262&lt;&gt;INDEX(Планы!$D$12:$D$111,MATCH(E262,Планы!$A$12:$A$111,0))),"Ошибка: срок/направление",IF(AND(F262&gt;=INDEX(Планы!$E$12:$E$111,MATCH(E262,Планы!$A$12:$A$111,0)),F262&lt;=INDEX(Планы!$L$12:$L$111,MATCH(E262,Планы!$A$12:$A$111,0)),IF(INDEX(Планы!$F$12:$F$111,MATCH(E262,Планы!$A$12:$A$111,0))="Разово",F262=INDEX(Планы!$E$12:$E$111,MATCH(E262,Планы!$A$12:$A$111,0)),IF(INDEX(Планы!$F$12:$F$111,MATCH(E262,Планы!$A$12:$A$111,0))="Еженедельно",MOD(F262-INDEX(Планы!$E$12:$E$111,MATCH(E262,Планы!$A$12:$A$111,0)),7)=0,F262=DATE(YEAR(F262),MONTH(F262),MIN(DAY(INDEX(Планы!$E$12:$E$111,MATCH(E262,Планы!$A$12:$A$111,0))),DAY(EOMONTH(F262,0))))))),"OK","Ошибка: нет повторения")))))))))</f>
        <v/>
      </c>
      <c r="J262" s="21" t="str">
        <f aca="false">IF(AND(I262="OK",E262&lt;&gt;""),INDEX(Планы!$G$12:$G$111,MATCH(E262,Планы!$A$12:$A$111,0)),"")</f>
        <v/>
      </c>
      <c r="K262" s="21" t="str">
        <f aca="false">IF(I262&lt;&gt;"OK","",IF(E262="",H262,INDEX(Планы!$C$12:$C$111,MATCH(E262,Планы!$A$12:$A$111,0))))</f>
        <v/>
      </c>
      <c r="L262" s="21" t="n">
        <f aca="false">IF(AND(I262="OK",E262&lt;&gt;"",O262=1),MIN(J262,N262),0)</f>
        <v>0</v>
      </c>
      <c r="M262" s="21" t="n">
        <f aca="false">IF(AND(I262="OK",E262&lt;&gt;"",O262=1),MAX(0,N262-J262),0)</f>
        <v>0</v>
      </c>
      <c r="N262" s="21" t="str">
        <f aca="false">IF(AND(I262="OK",E262&lt;&gt;""),SUMIFS($D$12:$D$511,$E$12:$E$511,E262,$F$12:$F$511,F262,$B$12:$B$511,"&lt;="&amp;Календарь!$L$5,$I$12:$I$511,"OK"),"")</f>
        <v/>
      </c>
      <c r="O262" s="19" t="n">
        <f aca="false">IF(AND(I262="OK",E262&lt;&gt;""),IF(COUNTIFS($E$12:E262,E262,$F$12:F262,F262,$I$12:I262,"OK")=1,1,0),0)</f>
        <v>0</v>
      </c>
    </row>
    <row r="263" customFormat="false" ht="22" hidden="false" customHeight="true" outlineLevel="0" collapsed="false">
      <c r="A263" s="6"/>
      <c r="B263" s="5"/>
      <c r="C263" s="6"/>
      <c r="D263" s="7"/>
      <c r="E263" s="6"/>
      <c r="F263" s="5"/>
      <c r="G263" s="6"/>
      <c r="H263" s="6"/>
      <c r="I263" s="19" t="str">
        <f aca="false">IF(COUNTA(A263:H263)=0,"",IF(OR(A263="",NOT(ISNUMBER(B263)),NOT(ISNUMBER(D263)),AND(C263&lt;&gt;"Приход",C263&lt;&gt;"Расход")),"Ошибка: поля или тип",IF(OR(B263&lt;36526,B263&gt;109574,B263&lt;&gt;INT(B263),D263&lt;0),"Ошибка: дата или сумма",IF(COUNTIFS($A$12:$A$511,A263)&lt;&gt;1,"Ошибка: повтор ID",IF(E263="",IF(OR(F263&lt;&gt;"",H263=""),"Ошибка: внеплановая статья/срок","OK"),IF(COUNTIFS(Планы!$A$12:$A$111,E263)&lt;&gt;1,"Ошибка: ID плана",IF(INDEX(Планы!$K$12:$K$111,MATCH(E263,Планы!$A$12:$A$111,0))&lt;&gt;"OK","Ошибка: исходный план",IF(OR(NOT(ISNUMBER(F263)),C263&lt;&gt;INDEX(Планы!$D$12:$D$111,MATCH(E263,Планы!$A$12:$A$111,0))),"Ошибка: срок/направление",IF(AND(F263&gt;=INDEX(Планы!$E$12:$E$111,MATCH(E263,Планы!$A$12:$A$111,0)),F263&lt;=INDEX(Планы!$L$12:$L$111,MATCH(E263,Планы!$A$12:$A$111,0)),IF(INDEX(Планы!$F$12:$F$111,MATCH(E263,Планы!$A$12:$A$111,0))="Разово",F263=INDEX(Планы!$E$12:$E$111,MATCH(E263,Планы!$A$12:$A$111,0)),IF(INDEX(Планы!$F$12:$F$111,MATCH(E263,Планы!$A$12:$A$111,0))="Еженедельно",MOD(F263-INDEX(Планы!$E$12:$E$111,MATCH(E263,Планы!$A$12:$A$111,0)),7)=0,F263=DATE(YEAR(F263),MONTH(F263),MIN(DAY(INDEX(Планы!$E$12:$E$111,MATCH(E263,Планы!$A$12:$A$111,0))),DAY(EOMONTH(F263,0))))))),"OK","Ошибка: нет повторения")))))))))</f>
        <v/>
      </c>
      <c r="J263" s="21" t="str">
        <f aca="false">IF(AND(I263="OK",E263&lt;&gt;""),INDEX(Планы!$G$12:$G$111,MATCH(E263,Планы!$A$12:$A$111,0)),"")</f>
        <v/>
      </c>
      <c r="K263" s="21" t="str">
        <f aca="false">IF(I263&lt;&gt;"OK","",IF(E263="",H263,INDEX(Планы!$C$12:$C$111,MATCH(E263,Планы!$A$12:$A$111,0))))</f>
        <v/>
      </c>
      <c r="L263" s="21" t="n">
        <f aca="false">IF(AND(I263="OK",E263&lt;&gt;"",O263=1),MIN(J263,N263),0)</f>
        <v>0</v>
      </c>
      <c r="M263" s="21" t="n">
        <f aca="false">IF(AND(I263="OK",E263&lt;&gt;"",O263=1),MAX(0,N263-J263),0)</f>
        <v>0</v>
      </c>
      <c r="N263" s="21" t="str">
        <f aca="false">IF(AND(I263="OK",E263&lt;&gt;""),SUMIFS($D$12:$D$511,$E$12:$E$511,E263,$F$12:$F$511,F263,$B$12:$B$511,"&lt;="&amp;Календарь!$L$5,$I$12:$I$511,"OK"),"")</f>
        <v/>
      </c>
      <c r="O263" s="19" t="n">
        <f aca="false">IF(AND(I263="OK",E263&lt;&gt;""),IF(COUNTIFS($E$12:E263,E263,$F$12:F263,F263,$I$12:I263,"OK")=1,1,0),0)</f>
        <v>0</v>
      </c>
    </row>
    <row r="264" customFormat="false" ht="22" hidden="false" customHeight="true" outlineLevel="0" collapsed="false">
      <c r="A264" s="6"/>
      <c r="B264" s="5"/>
      <c r="C264" s="6"/>
      <c r="D264" s="7"/>
      <c r="E264" s="6"/>
      <c r="F264" s="5"/>
      <c r="G264" s="6"/>
      <c r="H264" s="6"/>
      <c r="I264" s="19" t="str">
        <f aca="false">IF(COUNTA(A264:H264)=0,"",IF(OR(A264="",NOT(ISNUMBER(B264)),NOT(ISNUMBER(D264)),AND(C264&lt;&gt;"Приход",C264&lt;&gt;"Расход")),"Ошибка: поля или тип",IF(OR(B264&lt;36526,B264&gt;109574,B264&lt;&gt;INT(B264),D264&lt;0),"Ошибка: дата или сумма",IF(COUNTIFS($A$12:$A$511,A264)&lt;&gt;1,"Ошибка: повтор ID",IF(E264="",IF(OR(F264&lt;&gt;"",H264=""),"Ошибка: внеплановая статья/срок","OK"),IF(COUNTIFS(Планы!$A$12:$A$111,E264)&lt;&gt;1,"Ошибка: ID плана",IF(INDEX(Планы!$K$12:$K$111,MATCH(E264,Планы!$A$12:$A$111,0))&lt;&gt;"OK","Ошибка: исходный план",IF(OR(NOT(ISNUMBER(F264)),C264&lt;&gt;INDEX(Планы!$D$12:$D$111,MATCH(E264,Планы!$A$12:$A$111,0))),"Ошибка: срок/направление",IF(AND(F264&gt;=INDEX(Планы!$E$12:$E$111,MATCH(E264,Планы!$A$12:$A$111,0)),F264&lt;=INDEX(Планы!$L$12:$L$111,MATCH(E264,Планы!$A$12:$A$111,0)),IF(INDEX(Планы!$F$12:$F$111,MATCH(E264,Планы!$A$12:$A$111,0))="Разово",F264=INDEX(Планы!$E$12:$E$111,MATCH(E264,Планы!$A$12:$A$111,0)),IF(INDEX(Планы!$F$12:$F$111,MATCH(E264,Планы!$A$12:$A$111,0))="Еженедельно",MOD(F264-INDEX(Планы!$E$12:$E$111,MATCH(E264,Планы!$A$12:$A$111,0)),7)=0,F264=DATE(YEAR(F264),MONTH(F264),MIN(DAY(INDEX(Планы!$E$12:$E$111,MATCH(E264,Планы!$A$12:$A$111,0))),DAY(EOMONTH(F264,0))))))),"OK","Ошибка: нет повторения")))))))))</f>
        <v/>
      </c>
      <c r="J264" s="21" t="str">
        <f aca="false">IF(AND(I264="OK",E264&lt;&gt;""),INDEX(Планы!$G$12:$G$111,MATCH(E264,Планы!$A$12:$A$111,0)),"")</f>
        <v/>
      </c>
      <c r="K264" s="21" t="str">
        <f aca="false">IF(I264&lt;&gt;"OK","",IF(E264="",H264,INDEX(Планы!$C$12:$C$111,MATCH(E264,Планы!$A$12:$A$111,0))))</f>
        <v/>
      </c>
      <c r="L264" s="21" t="n">
        <f aca="false">IF(AND(I264="OK",E264&lt;&gt;"",O264=1),MIN(J264,N264),0)</f>
        <v>0</v>
      </c>
      <c r="M264" s="21" t="n">
        <f aca="false">IF(AND(I264="OK",E264&lt;&gt;"",O264=1),MAX(0,N264-J264),0)</f>
        <v>0</v>
      </c>
      <c r="N264" s="21" t="str">
        <f aca="false">IF(AND(I264="OK",E264&lt;&gt;""),SUMIFS($D$12:$D$511,$E$12:$E$511,E264,$F$12:$F$511,F264,$B$12:$B$511,"&lt;="&amp;Календарь!$L$5,$I$12:$I$511,"OK"),"")</f>
        <v/>
      </c>
      <c r="O264" s="19" t="n">
        <f aca="false">IF(AND(I264="OK",E264&lt;&gt;""),IF(COUNTIFS($E$12:E264,E264,$F$12:F264,F264,$I$12:I264,"OK")=1,1,0),0)</f>
        <v>0</v>
      </c>
    </row>
    <row r="265" customFormat="false" ht="22" hidden="false" customHeight="true" outlineLevel="0" collapsed="false">
      <c r="A265" s="6"/>
      <c r="B265" s="5"/>
      <c r="C265" s="6"/>
      <c r="D265" s="7"/>
      <c r="E265" s="6"/>
      <c r="F265" s="5"/>
      <c r="G265" s="6"/>
      <c r="H265" s="6"/>
      <c r="I265" s="19" t="str">
        <f aca="false">IF(COUNTA(A265:H265)=0,"",IF(OR(A265="",NOT(ISNUMBER(B265)),NOT(ISNUMBER(D265)),AND(C265&lt;&gt;"Приход",C265&lt;&gt;"Расход")),"Ошибка: поля или тип",IF(OR(B265&lt;36526,B265&gt;109574,B265&lt;&gt;INT(B265),D265&lt;0),"Ошибка: дата или сумма",IF(COUNTIFS($A$12:$A$511,A265)&lt;&gt;1,"Ошибка: повтор ID",IF(E265="",IF(OR(F265&lt;&gt;"",H265=""),"Ошибка: внеплановая статья/срок","OK"),IF(COUNTIFS(Планы!$A$12:$A$111,E265)&lt;&gt;1,"Ошибка: ID плана",IF(INDEX(Планы!$K$12:$K$111,MATCH(E265,Планы!$A$12:$A$111,0))&lt;&gt;"OK","Ошибка: исходный план",IF(OR(NOT(ISNUMBER(F265)),C265&lt;&gt;INDEX(Планы!$D$12:$D$111,MATCH(E265,Планы!$A$12:$A$111,0))),"Ошибка: срок/направление",IF(AND(F265&gt;=INDEX(Планы!$E$12:$E$111,MATCH(E265,Планы!$A$12:$A$111,0)),F265&lt;=INDEX(Планы!$L$12:$L$111,MATCH(E265,Планы!$A$12:$A$111,0)),IF(INDEX(Планы!$F$12:$F$111,MATCH(E265,Планы!$A$12:$A$111,0))="Разово",F265=INDEX(Планы!$E$12:$E$111,MATCH(E265,Планы!$A$12:$A$111,0)),IF(INDEX(Планы!$F$12:$F$111,MATCH(E265,Планы!$A$12:$A$111,0))="Еженедельно",MOD(F265-INDEX(Планы!$E$12:$E$111,MATCH(E265,Планы!$A$12:$A$111,0)),7)=0,F265=DATE(YEAR(F265),MONTH(F265),MIN(DAY(INDEX(Планы!$E$12:$E$111,MATCH(E265,Планы!$A$12:$A$111,0))),DAY(EOMONTH(F265,0))))))),"OK","Ошибка: нет повторения")))))))))</f>
        <v/>
      </c>
      <c r="J265" s="21" t="str">
        <f aca="false">IF(AND(I265="OK",E265&lt;&gt;""),INDEX(Планы!$G$12:$G$111,MATCH(E265,Планы!$A$12:$A$111,0)),"")</f>
        <v/>
      </c>
      <c r="K265" s="21" t="str">
        <f aca="false">IF(I265&lt;&gt;"OK","",IF(E265="",H265,INDEX(Планы!$C$12:$C$111,MATCH(E265,Планы!$A$12:$A$111,0))))</f>
        <v/>
      </c>
      <c r="L265" s="21" t="n">
        <f aca="false">IF(AND(I265="OK",E265&lt;&gt;"",O265=1),MIN(J265,N265),0)</f>
        <v>0</v>
      </c>
      <c r="M265" s="21" t="n">
        <f aca="false">IF(AND(I265="OK",E265&lt;&gt;"",O265=1),MAX(0,N265-J265),0)</f>
        <v>0</v>
      </c>
      <c r="N265" s="21" t="str">
        <f aca="false">IF(AND(I265="OK",E265&lt;&gt;""),SUMIFS($D$12:$D$511,$E$12:$E$511,E265,$F$12:$F$511,F265,$B$12:$B$511,"&lt;="&amp;Календарь!$L$5,$I$12:$I$511,"OK"),"")</f>
        <v/>
      </c>
      <c r="O265" s="19" t="n">
        <f aca="false">IF(AND(I265="OK",E265&lt;&gt;""),IF(COUNTIFS($E$12:E265,E265,$F$12:F265,F265,$I$12:I265,"OK")=1,1,0),0)</f>
        <v>0</v>
      </c>
    </row>
    <row r="266" customFormat="false" ht="22" hidden="false" customHeight="true" outlineLevel="0" collapsed="false">
      <c r="A266" s="6"/>
      <c r="B266" s="5"/>
      <c r="C266" s="6"/>
      <c r="D266" s="7"/>
      <c r="E266" s="6"/>
      <c r="F266" s="5"/>
      <c r="G266" s="6"/>
      <c r="H266" s="6"/>
      <c r="I266" s="19" t="str">
        <f aca="false">IF(COUNTA(A266:H266)=0,"",IF(OR(A266="",NOT(ISNUMBER(B266)),NOT(ISNUMBER(D266)),AND(C266&lt;&gt;"Приход",C266&lt;&gt;"Расход")),"Ошибка: поля или тип",IF(OR(B266&lt;36526,B266&gt;109574,B266&lt;&gt;INT(B266),D266&lt;0),"Ошибка: дата или сумма",IF(COUNTIFS($A$12:$A$511,A266)&lt;&gt;1,"Ошибка: повтор ID",IF(E266="",IF(OR(F266&lt;&gt;"",H266=""),"Ошибка: внеплановая статья/срок","OK"),IF(COUNTIFS(Планы!$A$12:$A$111,E266)&lt;&gt;1,"Ошибка: ID плана",IF(INDEX(Планы!$K$12:$K$111,MATCH(E266,Планы!$A$12:$A$111,0))&lt;&gt;"OK","Ошибка: исходный план",IF(OR(NOT(ISNUMBER(F266)),C266&lt;&gt;INDEX(Планы!$D$12:$D$111,MATCH(E266,Планы!$A$12:$A$111,0))),"Ошибка: срок/направление",IF(AND(F266&gt;=INDEX(Планы!$E$12:$E$111,MATCH(E266,Планы!$A$12:$A$111,0)),F266&lt;=INDEX(Планы!$L$12:$L$111,MATCH(E266,Планы!$A$12:$A$111,0)),IF(INDEX(Планы!$F$12:$F$111,MATCH(E266,Планы!$A$12:$A$111,0))="Разово",F266=INDEX(Планы!$E$12:$E$111,MATCH(E266,Планы!$A$12:$A$111,0)),IF(INDEX(Планы!$F$12:$F$111,MATCH(E266,Планы!$A$12:$A$111,0))="Еженедельно",MOD(F266-INDEX(Планы!$E$12:$E$111,MATCH(E266,Планы!$A$12:$A$111,0)),7)=0,F266=DATE(YEAR(F266),MONTH(F266),MIN(DAY(INDEX(Планы!$E$12:$E$111,MATCH(E266,Планы!$A$12:$A$111,0))),DAY(EOMONTH(F266,0))))))),"OK","Ошибка: нет повторения")))))))))</f>
        <v/>
      </c>
      <c r="J266" s="21" t="str">
        <f aca="false">IF(AND(I266="OK",E266&lt;&gt;""),INDEX(Планы!$G$12:$G$111,MATCH(E266,Планы!$A$12:$A$111,0)),"")</f>
        <v/>
      </c>
      <c r="K266" s="21" t="str">
        <f aca="false">IF(I266&lt;&gt;"OK","",IF(E266="",H266,INDEX(Планы!$C$12:$C$111,MATCH(E266,Планы!$A$12:$A$111,0))))</f>
        <v/>
      </c>
      <c r="L266" s="21" t="n">
        <f aca="false">IF(AND(I266="OK",E266&lt;&gt;"",O266=1),MIN(J266,N266),0)</f>
        <v>0</v>
      </c>
      <c r="M266" s="21" t="n">
        <f aca="false">IF(AND(I266="OK",E266&lt;&gt;"",O266=1),MAX(0,N266-J266),0)</f>
        <v>0</v>
      </c>
      <c r="N266" s="21" t="str">
        <f aca="false">IF(AND(I266="OK",E266&lt;&gt;""),SUMIFS($D$12:$D$511,$E$12:$E$511,E266,$F$12:$F$511,F266,$B$12:$B$511,"&lt;="&amp;Календарь!$L$5,$I$12:$I$511,"OK"),"")</f>
        <v/>
      </c>
      <c r="O266" s="19" t="n">
        <f aca="false">IF(AND(I266="OK",E266&lt;&gt;""),IF(COUNTIFS($E$12:E266,E266,$F$12:F266,F266,$I$12:I266,"OK")=1,1,0),0)</f>
        <v>0</v>
      </c>
    </row>
    <row r="267" customFormat="false" ht="22" hidden="false" customHeight="true" outlineLevel="0" collapsed="false">
      <c r="A267" s="6"/>
      <c r="B267" s="5"/>
      <c r="C267" s="6"/>
      <c r="D267" s="7"/>
      <c r="E267" s="6"/>
      <c r="F267" s="5"/>
      <c r="G267" s="6"/>
      <c r="H267" s="6"/>
      <c r="I267" s="19" t="str">
        <f aca="false">IF(COUNTA(A267:H267)=0,"",IF(OR(A267="",NOT(ISNUMBER(B267)),NOT(ISNUMBER(D267)),AND(C267&lt;&gt;"Приход",C267&lt;&gt;"Расход")),"Ошибка: поля или тип",IF(OR(B267&lt;36526,B267&gt;109574,B267&lt;&gt;INT(B267),D267&lt;0),"Ошибка: дата или сумма",IF(COUNTIFS($A$12:$A$511,A267)&lt;&gt;1,"Ошибка: повтор ID",IF(E267="",IF(OR(F267&lt;&gt;"",H267=""),"Ошибка: внеплановая статья/срок","OK"),IF(COUNTIFS(Планы!$A$12:$A$111,E267)&lt;&gt;1,"Ошибка: ID плана",IF(INDEX(Планы!$K$12:$K$111,MATCH(E267,Планы!$A$12:$A$111,0))&lt;&gt;"OK","Ошибка: исходный план",IF(OR(NOT(ISNUMBER(F267)),C267&lt;&gt;INDEX(Планы!$D$12:$D$111,MATCH(E267,Планы!$A$12:$A$111,0))),"Ошибка: срок/направление",IF(AND(F267&gt;=INDEX(Планы!$E$12:$E$111,MATCH(E267,Планы!$A$12:$A$111,0)),F267&lt;=INDEX(Планы!$L$12:$L$111,MATCH(E267,Планы!$A$12:$A$111,0)),IF(INDEX(Планы!$F$12:$F$111,MATCH(E267,Планы!$A$12:$A$111,0))="Разово",F267=INDEX(Планы!$E$12:$E$111,MATCH(E267,Планы!$A$12:$A$111,0)),IF(INDEX(Планы!$F$12:$F$111,MATCH(E267,Планы!$A$12:$A$111,0))="Еженедельно",MOD(F267-INDEX(Планы!$E$12:$E$111,MATCH(E267,Планы!$A$12:$A$111,0)),7)=0,F267=DATE(YEAR(F267),MONTH(F267),MIN(DAY(INDEX(Планы!$E$12:$E$111,MATCH(E267,Планы!$A$12:$A$111,0))),DAY(EOMONTH(F267,0))))))),"OK","Ошибка: нет повторения")))))))))</f>
        <v/>
      </c>
      <c r="J267" s="21" t="str">
        <f aca="false">IF(AND(I267="OK",E267&lt;&gt;""),INDEX(Планы!$G$12:$G$111,MATCH(E267,Планы!$A$12:$A$111,0)),"")</f>
        <v/>
      </c>
      <c r="K267" s="21" t="str">
        <f aca="false">IF(I267&lt;&gt;"OK","",IF(E267="",H267,INDEX(Планы!$C$12:$C$111,MATCH(E267,Планы!$A$12:$A$111,0))))</f>
        <v/>
      </c>
      <c r="L267" s="21" t="n">
        <f aca="false">IF(AND(I267="OK",E267&lt;&gt;"",O267=1),MIN(J267,N267),0)</f>
        <v>0</v>
      </c>
      <c r="M267" s="21" t="n">
        <f aca="false">IF(AND(I267="OK",E267&lt;&gt;"",O267=1),MAX(0,N267-J267),0)</f>
        <v>0</v>
      </c>
      <c r="N267" s="21" t="str">
        <f aca="false">IF(AND(I267="OK",E267&lt;&gt;""),SUMIFS($D$12:$D$511,$E$12:$E$511,E267,$F$12:$F$511,F267,$B$12:$B$511,"&lt;="&amp;Календарь!$L$5,$I$12:$I$511,"OK"),"")</f>
        <v/>
      </c>
      <c r="O267" s="19" t="n">
        <f aca="false">IF(AND(I267="OK",E267&lt;&gt;""),IF(COUNTIFS($E$12:E267,E267,$F$12:F267,F267,$I$12:I267,"OK")=1,1,0),0)</f>
        <v>0</v>
      </c>
    </row>
    <row r="268" customFormat="false" ht="22" hidden="false" customHeight="true" outlineLevel="0" collapsed="false">
      <c r="A268" s="6"/>
      <c r="B268" s="5"/>
      <c r="C268" s="6"/>
      <c r="D268" s="7"/>
      <c r="E268" s="6"/>
      <c r="F268" s="5"/>
      <c r="G268" s="6"/>
      <c r="H268" s="6"/>
      <c r="I268" s="19" t="str">
        <f aca="false">IF(COUNTA(A268:H268)=0,"",IF(OR(A268="",NOT(ISNUMBER(B268)),NOT(ISNUMBER(D268)),AND(C268&lt;&gt;"Приход",C268&lt;&gt;"Расход")),"Ошибка: поля или тип",IF(OR(B268&lt;36526,B268&gt;109574,B268&lt;&gt;INT(B268),D268&lt;0),"Ошибка: дата или сумма",IF(COUNTIFS($A$12:$A$511,A268)&lt;&gt;1,"Ошибка: повтор ID",IF(E268="",IF(OR(F268&lt;&gt;"",H268=""),"Ошибка: внеплановая статья/срок","OK"),IF(COUNTIFS(Планы!$A$12:$A$111,E268)&lt;&gt;1,"Ошибка: ID плана",IF(INDEX(Планы!$K$12:$K$111,MATCH(E268,Планы!$A$12:$A$111,0))&lt;&gt;"OK","Ошибка: исходный план",IF(OR(NOT(ISNUMBER(F268)),C268&lt;&gt;INDEX(Планы!$D$12:$D$111,MATCH(E268,Планы!$A$12:$A$111,0))),"Ошибка: срок/направление",IF(AND(F268&gt;=INDEX(Планы!$E$12:$E$111,MATCH(E268,Планы!$A$12:$A$111,0)),F268&lt;=INDEX(Планы!$L$12:$L$111,MATCH(E268,Планы!$A$12:$A$111,0)),IF(INDEX(Планы!$F$12:$F$111,MATCH(E268,Планы!$A$12:$A$111,0))="Разово",F268=INDEX(Планы!$E$12:$E$111,MATCH(E268,Планы!$A$12:$A$111,0)),IF(INDEX(Планы!$F$12:$F$111,MATCH(E268,Планы!$A$12:$A$111,0))="Еженедельно",MOD(F268-INDEX(Планы!$E$12:$E$111,MATCH(E268,Планы!$A$12:$A$111,0)),7)=0,F268=DATE(YEAR(F268),MONTH(F268),MIN(DAY(INDEX(Планы!$E$12:$E$111,MATCH(E268,Планы!$A$12:$A$111,0))),DAY(EOMONTH(F268,0))))))),"OK","Ошибка: нет повторения")))))))))</f>
        <v/>
      </c>
      <c r="J268" s="21" t="str">
        <f aca="false">IF(AND(I268="OK",E268&lt;&gt;""),INDEX(Планы!$G$12:$G$111,MATCH(E268,Планы!$A$12:$A$111,0)),"")</f>
        <v/>
      </c>
      <c r="K268" s="21" t="str">
        <f aca="false">IF(I268&lt;&gt;"OK","",IF(E268="",H268,INDEX(Планы!$C$12:$C$111,MATCH(E268,Планы!$A$12:$A$111,0))))</f>
        <v/>
      </c>
      <c r="L268" s="21" t="n">
        <f aca="false">IF(AND(I268="OK",E268&lt;&gt;"",O268=1),MIN(J268,N268),0)</f>
        <v>0</v>
      </c>
      <c r="M268" s="21" t="n">
        <f aca="false">IF(AND(I268="OK",E268&lt;&gt;"",O268=1),MAX(0,N268-J268),0)</f>
        <v>0</v>
      </c>
      <c r="N268" s="21" t="str">
        <f aca="false">IF(AND(I268="OK",E268&lt;&gt;""),SUMIFS($D$12:$D$511,$E$12:$E$511,E268,$F$12:$F$511,F268,$B$12:$B$511,"&lt;="&amp;Календарь!$L$5,$I$12:$I$511,"OK"),"")</f>
        <v/>
      </c>
      <c r="O268" s="19" t="n">
        <f aca="false">IF(AND(I268="OK",E268&lt;&gt;""),IF(COUNTIFS($E$12:E268,E268,$F$12:F268,F268,$I$12:I268,"OK")=1,1,0),0)</f>
        <v>0</v>
      </c>
    </row>
    <row r="269" customFormat="false" ht="22" hidden="false" customHeight="true" outlineLevel="0" collapsed="false">
      <c r="A269" s="6"/>
      <c r="B269" s="5"/>
      <c r="C269" s="6"/>
      <c r="D269" s="7"/>
      <c r="E269" s="6"/>
      <c r="F269" s="5"/>
      <c r="G269" s="6"/>
      <c r="H269" s="6"/>
      <c r="I269" s="19" t="str">
        <f aca="false">IF(COUNTA(A269:H269)=0,"",IF(OR(A269="",NOT(ISNUMBER(B269)),NOT(ISNUMBER(D269)),AND(C269&lt;&gt;"Приход",C269&lt;&gt;"Расход")),"Ошибка: поля или тип",IF(OR(B269&lt;36526,B269&gt;109574,B269&lt;&gt;INT(B269),D269&lt;0),"Ошибка: дата или сумма",IF(COUNTIFS($A$12:$A$511,A269)&lt;&gt;1,"Ошибка: повтор ID",IF(E269="",IF(OR(F269&lt;&gt;"",H269=""),"Ошибка: внеплановая статья/срок","OK"),IF(COUNTIFS(Планы!$A$12:$A$111,E269)&lt;&gt;1,"Ошибка: ID плана",IF(INDEX(Планы!$K$12:$K$111,MATCH(E269,Планы!$A$12:$A$111,0))&lt;&gt;"OK","Ошибка: исходный план",IF(OR(NOT(ISNUMBER(F269)),C269&lt;&gt;INDEX(Планы!$D$12:$D$111,MATCH(E269,Планы!$A$12:$A$111,0))),"Ошибка: срок/направление",IF(AND(F269&gt;=INDEX(Планы!$E$12:$E$111,MATCH(E269,Планы!$A$12:$A$111,0)),F269&lt;=INDEX(Планы!$L$12:$L$111,MATCH(E269,Планы!$A$12:$A$111,0)),IF(INDEX(Планы!$F$12:$F$111,MATCH(E269,Планы!$A$12:$A$111,0))="Разово",F269=INDEX(Планы!$E$12:$E$111,MATCH(E269,Планы!$A$12:$A$111,0)),IF(INDEX(Планы!$F$12:$F$111,MATCH(E269,Планы!$A$12:$A$111,0))="Еженедельно",MOD(F269-INDEX(Планы!$E$12:$E$111,MATCH(E269,Планы!$A$12:$A$111,0)),7)=0,F269=DATE(YEAR(F269),MONTH(F269),MIN(DAY(INDEX(Планы!$E$12:$E$111,MATCH(E269,Планы!$A$12:$A$111,0))),DAY(EOMONTH(F269,0))))))),"OK","Ошибка: нет повторения")))))))))</f>
        <v/>
      </c>
      <c r="J269" s="21" t="str">
        <f aca="false">IF(AND(I269="OK",E269&lt;&gt;""),INDEX(Планы!$G$12:$G$111,MATCH(E269,Планы!$A$12:$A$111,0)),"")</f>
        <v/>
      </c>
      <c r="K269" s="21" t="str">
        <f aca="false">IF(I269&lt;&gt;"OK","",IF(E269="",H269,INDEX(Планы!$C$12:$C$111,MATCH(E269,Планы!$A$12:$A$111,0))))</f>
        <v/>
      </c>
      <c r="L269" s="21" t="n">
        <f aca="false">IF(AND(I269="OK",E269&lt;&gt;"",O269=1),MIN(J269,N269),0)</f>
        <v>0</v>
      </c>
      <c r="M269" s="21" t="n">
        <f aca="false">IF(AND(I269="OK",E269&lt;&gt;"",O269=1),MAX(0,N269-J269),0)</f>
        <v>0</v>
      </c>
      <c r="N269" s="21" t="str">
        <f aca="false">IF(AND(I269="OK",E269&lt;&gt;""),SUMIFS($D$12:$D$511,$E$12:$E$511,E269,$F$12:$F$511,F269,$B$12:$B$511,"&lt;="&amp;Календарь!$L$5,$I$12:$I$511,"OK"),"")</f>
        <v/>
      </c>
      <c r="O269" s="19" t="n">
        <f aca="false">IF(AND(I269="OK",E269&lt;&gt;""),IF(COUNTIFS($E$12:E269,E269,$F$12:F269,F269,$I$12:I269,"OK")=1,1,0),0)</f>
        <v>0</v>
      </c>
    </row>
    <row r="270" customFormat="false" ht="22" hidden="false" customHeight="true" outlineLevel="0" collapsed="false">
      <c r="A270" s="6"/>
      <c r="B270" s="5"/>
      <c r="C270" s="6"/>
      <c r="D270" s="7"/>
      <c r="E270" s="6"/>
      <c r="F270" s="5"/>
      <c r="G270" s="6"/>
      <c r="H270" s="6"/>
      <c r="I270" s="19" t="str">
        <f aca="false">IF(COUNTA(A270:H270)=0,"",IF(OR(A270="",NOT(ISNUMBER(B270)),NOT(ISNUMBER(D270)),AND(C270&lt;&gt;"Приход",C270&lt;&gt;"Расход")),"Ошибка: поля или тип",IF(OR(B270&lt;36526,B270&gt;109574,B270&lt;&gt;INT(B270),D270&lt;0),"Ошибка: дата или сумма",IF(COUNTIFS($A$12:$A$511,A270)&lt;&gt;1,"Ошибка: повтор ID",IF(E270="",IF(OR(F270&lt;&gt;"",H270=""),"Ошибка: внеплановая статья/срок","OK"),IF(COUNTIFS(Планы!$A$12:$A$111,E270)&lt;&gt;1,"Ошибка: ID плана",IF(INDEX(Планы!$K$12:$K$111,MATCH(E270,Планы!$A$12:$A$111,0))&lt;&gt;"OK","Ошибка: исходный план",IF(OR(NOT(ISNUMBER(F270)),C270&lt;&gt;INDEX(Планы!$D$12:$D$111,MATCH(E270,Планы!$A$12:$A$111,0))),"Ошибка: срок/направление",IF(AND(F270&gt;=INDEX(Планы!$E$12:$E$111,MATCH(E270,Планы!$A$12:$A$111,0)),F270&lt;=INDEX(Планы!$L$12:$L$111,MATCH(E270,Планы!$A$12:$A$111,0)),IF(INDEX(Планы!$F$12:$F$111,MATCH(E270,Планы!$A$12:$A$111,0))="Разово",F270=INDEX(Планы!$E$12:$E$111,MATCH(E270,Планы!$A$12:$A$111,0)),IF(INDEX(Планы!$F$12:$F$111,MATCH(E270,Планы!$A$12:$A$111,0))="Еженедельно",MOD(F270-INDEX(Планы!$E$12:$E$111,MATCH(E270,Планы!$A$12:$A$111,0)),7)=0,F270=DATE(YEAR(F270),MONTH(F270),MIN(DAY(INDEX(Планы!$E$12:$E$111,MATCH(E270,Планы!$A$12:$A$111,0))),DAY(EOMONTH(F270,0))))))),"OK","Ошибка: нет повторения")))))))))</f>
        <v/>
      </c>
      <c r="J270" s="21" t="str">
        <f aca="false">IF(AND(I270="OK",E270&lt;&gt;""),INDEX(Планы!$G$12:$G$111,MATCH(E270,Планы!$A$12:$A$111,0)),"")</f>
        <v/>
      </c>
      <c r="K270" s="21" t="str">
        <f aca="false">IF(I270&lt;&gt;"OK","",IF(E270="",H270,INDEX(Планы!$C$12:$C$111,MATCH(E270,Планы!$A$12:$A$111,0))))</f>
        <v/>
      </c>
      <c r="L270" s="21" t="n">
        <f aca="false">IF(AND(I270="OK",E270&lt;&gt;"",O270=1),MIN(J270,N270),0)</f>
        <v>0</v>
      </c>
      <c r="M270" s="21" t="n">
        <f aca="false">IF(AND(I270="OK",E270&lt;&gt;"",O270=1),MAX(0,N270-J270),0)</f>
        <v>0</v>
      </c>
      <c r="N270" s="21" t="str">
        <f aca="false">IF(AND(I270="OK",E270&lt;&gt;""),SUMIFS($D$12:$D$511,$E$12:$E$511,E270,$F$12:$F$511,F270,$B$12:$B$511,"&lt;="&amp;Календарь!$L$5,$I$12:$I$511,"OK"),"")</f>
        <v/>
      </c>
      <c r="O270" s="19" t="n">
        <f aca="false">IF(AND(I270="OK",E270&lt;&gt;""),IF(COUNTIFS($E$12:E270,E270,$F$12:F270,F270,$I$12:I270,"OK")=1,1,0),0)</f>
        <v>0</v>
      </c>
    </row>
    <row r="271" customFormat="false" ht="22" hidden="false" customHeight="true" outlineLevel="0" collapsed="false">
      <c r="A271" s="6"/>
      <c r="B271" s="5"/>
      <c r="C271" s="6"/>
      <c r="D271" s="7"/>
      <c r="E271" s="6"/>
      <c r="F271" s="5"/>
      <c r="G271" s="6"/>
      <c r="H271" s="6"/>
      <c r="I271" s="19" t="str">
        <f aca="false">IF(COUNTA(A271:H271)=0,"",IF(OR(A271="",NOT(ISNUMBER(B271)),NOT(ISNUMBER(D271)),AND(C271&lt;&gt;"Приход",C271&lt;&gt;"Расход")),"Ошибка: поля или тип",IF(OR(B271&lt;36526,B271&gt;109574,B271&lt;&gt;INT(B271),D271&lt;0),"Ошибка: дата или сумма",IF(COUNTIFS($A$12:$A$511,A271)&lt;&gt;1,"Ошибка: повтор ID",IF(E271="",IF(OR(F271&lt;&gt;"",H271=""),"Ошибка: внеплановая статья/срок","OK"),IF(COUNTIFS(Планы!$A$12:$A$111,E271)&lt;&gt;1,"Ошибка: ID плана",IF(INDEX(Планы!$K$12:$K$111,MATCH(E271,Планы!$A$12:$A$111,0))&lt;&gt;"OK","Ошибка: исходный план",IF(OR(NOT(ISNUMBER(F271)),C271&lt;&gt;INDEX(Планы!$D$12:$D$111,MATCH(E271,Планы!$A$12:$A$111,0))),"Ошибка: срок/направление",IF(AND(F271&gt;=INDEX(Планы!$E$12:$E$111,MATCH(E271,Планы!$A$12:$A$111,0)),F271&lt;=INDEX(Планы!$L$12:$L$111,MATCH(E271,Планы!$A$12:$A$111,0)),IF(INDEX(Планы!$F$12:$F$111,MATCH(E271,Планы!$A$12:$A$111,0))="Разово",F271=INDEX(Планы!$E$12:$E$111,MATCH(E271,Планы!$A$12:$A$111,0)),IF(INDEX(Планы!$F$12:$F$111,MATCH(E271,Планы!$A$12:$A$111,0))="Еженедельно",MOD(F271-INDEX(Планы!$E$12:$E$111,MATCH(E271,Планы!$A$12:$A$111,0)),7)=0,F271=DATE(YEAR(F271),MONTH(F271),MIN(DAY(INDEX(Планы!$E$12:$E$111,MATCH(E271,Планы!$A$12:$A$111,0))),DAY(EOMONTH(F271,0))))))),"OK","Ошибка: нет повторения")))))))))</f>
        <v/>
      </c>
      <c r="J271" s="21" t="str">
        <f aca="false">IF(AND(I271="OK",E271&lt;&gt;""),INDEX(Планы!$G$12:$G$111,MATCH(E271,Планы!$A$12:$A$111,0)),"")</f>
        <v/>
      </c>
      <c r="K271" s="21" t="str">
        <f aca="false">IF(I271&lt;&gt;"OK","",IF(E271="",H271,INDEX(Планы!$C$12:$C$111,MATCH(E271,Планы!$A$12:$A$111,0))))</f>
        <v/>
      </c>
      <c r="L271" s="21" t="n">
        <f aca="false">IF(AND(I271="OK",E271&lt;&gt;"",O271=1),MIN(J271,N271),0)</f>
        <v>0</v>
      </c>
      <c r="M271" s="21" t="n">
        <f aca="false">IF(AND(I271="OK",E271&lt;&gt;"",O271=1),MAX(0,N271-J271),0)</f>
        <v>0</v>
      </c>
      <c r="N271" s="21" t="str">
        <f aca="false">IF(AND(I271="OK",E271&lt;&gt;""),SUMIFS($D$12:$D$511,$E$12:$E$511,E271,$F$12:$F$511,F271,$B$12:$B$511,"&lt;="&amp;Календарь!$L$5,$I$12:$I$511,"OK"),"")</f>
        <v/>
      </c>
      <c r="O271" s="19" t="n">
        <f aca="false">IF(AND(I271="OK",E271&lt;&gt;""),IF(COUNTIFS($E$12:E271,E271,$F$12:F271,F271,$I$12:I271,"OK")=1,1,0),0)</f>
        <v>0</v>
      </c>
    </row>
    <row r="272" customFormat="false" ht="22" hidden="false" customHeight="true" outlineLevel="0" collapsed="false">
      <c r="A272" s="6"/>
      <c r="B272" s="5"/>
      <c r="C272" s="6"/>
      <c r="D272" s="7"/>
      <c r="E272" s="6"/>
      <c r="F272" s="5"/>
      <c r="G272" s="6"/>
      <c r="H272" s="6"/>
      <c r="I272" s="19" t="str">
        <f aca="false">IF(COUNTA(A272:H272)=0,"",IF(OR(A272="",NOT(ISNUMBER(B272)),NOT(ISNUMBER(D272)),AND(C272&lt;&gt;"Приход",C272&lt;&gt;"Расход")),"Ошибка: поля или тип",IF(OR(B272&lt;36526,B272&gt;109574,B272&lt;&gt;INT(B272),D272&lt;0),"Ошибка: дата или сумма",IF(COUNTIFS($A$12:$A$511,A272)&lt;&gt;1,"Ошибка: повтор ID",IF(E272="",IF(OR(F272&lt;&gt;"",H272=""),"Ошибка: внеплановая статья/срок","OK"),IF(COUNTIFS(Планы!$A$12:$A$111,E272)&lt;&gt;1,"Ошибка: ID плана",IF(INDEX(Планы!$K$12:$K$111,MATCH(E272,Планы!$A$12:$A$111,0))&lt;&gt;"OK","Ошибка: исходный план",IF(OR(NOT(ISNUMBER(F272)),C272&lt;&gt;INDEX(Планы!$D$12:$D$111,MATCH(E272,Планы!$A$12:$A$111,0))),"Ошибка: срок/направление",IF(AND(F272&gt;=INDEX(Планы!$E$12:$E$111,MATCH(E272,Планы!$A$12:$A$111,0)),F272&lt;=INDEX(Планы!$L$12:$L$111,MATCH(E272,Планы!$A$12:$A$111,0)),IF(INDEX(Планы!$F$12:$F$111,MATCH(E272,Планы!$A$12:$A$111,0))="Разово",F272=INDEX(Планы!$E$12:$E$111,MATCH(E272,Планы!$A$12:$A$111,0)),IF(INDEX(Планы!$F$12:$F$111,MATCH(E272,Планы!$A$12:$A$111,0))="Еженедельно",MOD(F272-INDEX(Планы!$E$12:$E$111,MATCH(E272,Планы!$A$12:$A$111,0)),7)=0,F272=DATE(YEAR(F272),MONTH(F272),MIN(DAY(INDEX(Планы!$E$12:$E$111,MATCH(E272,Планы!$A$12:$A$111,0))),DAY(EOMONTH(F272,0))))))),"OK","Ошибка: нет повторения")))))))))</f>
        <v/>
      </c>
      <c r="J272" s="21" t="str">
        <f aca="false">IF(AND(I272="OK",E272&lt;&gt;""),INDEX(Планы!$G$12:$G$111,MATCH(E272,Планы!$A$12:$A$111,0)),"")</f>
        <v/>
      </c>
      <c r="K272" s="21" t="str">
        <f aca="false">IF(I272&lt;&gt;"OK","",IF(E272="",H272,INDEX(Планы!$C$12:$C$111,MATCH(E272,Планы!$A$12:$A$111,0))))</f>
        <v/>
      </c>
      <c r="L272" s="21" t="n">
        <f aca="false">IF(AND(I272="OK",E272&lt;&gt;"",O272=1),MIN(J272,N272),0)</f>
        <v>0</v>
      </c>
      <c r="M272" s="21" t="n">
        <f aca="false">IF(AND(I272="OK",E272&lt;&gt;"",O272=1),MAX(0,N272-J272),0)</f>
        <v>0</v>
      </c>
      <c r="N272" s="21" t="str">
        <f aca="false">IF(AND(I272="OK",E272&lt;&gt;""),SUMIFS($D$12:$D$511,$E$12:$E$511,E272,$F$12:$F$511,F272,$B$12:$B$511,"&lt;="&amp;Календарь!$L$5,$I$12:$I$511,"OK"),"")</f>
        <v/>
      </c>
      <c r="O272" s="19" t="n">
        <f aca="false">IF(AND(I272="OK",E272&lt;&gt;""),IF(COUNTIFS($E$12:E272,E272,$F$12:F272,F272,$I$12:I272,"OK")=1,1,0),0)</f>
        <v>0</v>
      </c>
    </row>
    <row r="273" customFormat="false" ht="22" hidden="false" customHeight="true" outlineLevel="0" collapsed="false">
      <c r="A273" s="6"/>
      <c r="B273" s="5"/>
      <c r="C273" s="6"/>
      <c r="D273" s="7"/>
      <c r="E273" s="6"/>
      <c r="F273" s="5"/>
      <c r="G273" s="6"/>
      <c r="H273" s="6"/>
      <c r="I273" s="19" t="str">
        <f aca="false">IF(COUNTA(A273:H273)=0,"",IF(OR(A273="",NOT(ISNUMBER(B273)),NOT(ISNUMBER(D273)),AND(C273&lt;&gt;"Приход",C273&lt;&gt;"Расход")),"Ошибка: поля или тип",IF(OR(B273&lt;36526,B273&gt;109574,B273&lt;&gt;INT(B273),D273&lt;0),"Ошибка: дата или сумма",IF(COUNTIFS($A$12:$A$511,A273)&lt;&gt;1,"Ошибка: повтор ID",IF(E273="",IF(OR(F273&lt;&gt;"",H273=""),"Ошибка: внеплановая статья/срок","OK"),IF(COUNTIFS(Планы!$A$12:$A$111,E273)&lt;&gt;1,"Ошибка: ID плана",IF(INDEX(Планы!$K$12:$K$111,MATCH(E273,Планы!$A$12:$A$111,0))&lt;&gt;"OK","Ошибка: исходный план",IF(OR(NOT(ISNUMBER(F273)),C273&lt;&gt;INDEX(Планы!$D$12:$D$111,MATCH(E273,Планы!$A$12:$A$111,0))),"Ошибка: срок/направление",IF(AND(F273&gt;=INDEX(Планы!$E$12:$E$111,MATCH(E273,Планы!$A$12:$A$111,0)),F273&lt;=INDEX(Планы!$L$12:$L$111,MATCH(E273,Планы!$A$12:$A$111,0)),IF(INDEX(Планы!$F$12:$F$111,MATCH(E273,Планы!$A$12:$A$111,0))="Разово",F273=INDEX(Планы!$E$12:$E$111,MATCH(E273,Планы!$A$12:$A$111,0)),IF(INDEX(Планы!$F$12:$F$111,MATCH(E273,Планы!$A$12:$A$111,0))="Еженедельно",MOD(F273-INDEX(Планы!$E$12:$E$111,MATCH(E273,Планы!$A$12:$A$111,0)),7)=0,F273=DATE(YEAR(F273),MONTH(F273),MIN(DAY(INDEX(Планы!$E$12:$E$111,MATCH(E273,Планы!$A$12:$A$111,0))),DAY(EOMONTH(F273,0))))))),"OK","Ошибка: нет повторения")))))))))</f>
        <v/>
      </c>
      <c r="J273" s="21" t="str">
        <f aca="false">IF(AND(I273="OK",E273&lt;&gt;""),INDEX(Планы!$G$12:$G$111,MATCH(E273,Планы!$A$12:$A$111,0)),"")</f>
        <v/>
      </c>
      <c r="K273" s="21" t="str">
        <f aca="false">IF(I273&lt;&gt;"OK","",IF(E273="",H273,INDEX(Планы!$C$12:$C$111,MATCH(E273,Планы!$A$12:$A$111,0))))</f>
        <v/>
      </c>
      <c r="L273" s="21" t="n">
        <f aca="false">IF(AND(I273="OK",E273&lt;&gt;"",O273=1),MIN(J273,N273),0)</f>
        <v>0</v>
      </c>
      <c r="M273" s="21" t="n">
        <f aca="false">IF(AND(I273="OK",E273&lt;&gt;"",O273=1),MAX(0,N273-J273),0)</f>
        <v>0</v>
      </c>
      <c r="N273" s="21" t="str">
        <f aca="false">IF(AND(I273="OK",E273&lt;&gt;""),SUMIFS($D$12:$D$511,$E$12:$E$511,E273,$F$12:$F$511,F273,$B$12:$B$511,"&lt;="&amp;Календарь!$L$5,$I$12:$I$511,"OK"),"")</f>
        <v/>
      </c>
      <c r="O273" s="19" t="n">
        <f aca="false">IF(AND(I273="OK",E273&lt;&gt;""),IF(COUNTIFS($E$12:E273,E273,$F$12:F273,F273,$I$12:I273,"OK")=1,1,0),0)</f>
        <v>0</v>
      </c>
    </row>
    <row r="274" customFormat="false" ht="22" hidden="false" customHeight="true" outlineLevel="0" collapsed="false">
      <c r="A274" s="6"/>
      <c r="B274" s="5"/>
      <c r="C274" s="6"/>
      <c r="D274" s="7"/>
      <c r="E274" s="6"/>
      <c r="F274" s="5"/>
      <c r="G274" s="6"/>
      <c r="H274" s="6"/>
      <c r="I274" s="19" t="str">
        <f aca="false">IF(COUNTA(A274:H274)=0,"",IF(OR(A274="",NOT(ISNUMBER(B274)),NOT(ISNUMBER(D274)),AND(C274&lt;&gt;"Приход",C274&lt;&gt;"Расход")),"Ошибка: поля или тип",IF(OR(B274&lt;36526,B274&gt;109574,B274&lt;&gt;INT(B274),D274&lt;0),"Ошибка: дата или сумма",IF(COUNTIFS($A$12:$A$511,A274)&lt;&gt;1,"Ошибка: повтор ID",IF(E274="",IF(OR(F274&lt;&gt;"",H274=""),"Ошибка: внеплановая статья/срок","OK"),IF(COUNTIFS(Планы!$A$12:$A$111,E274)&lt;&gt;1,"Ошибка: ID плана",IF(INDEX(Планы!$K$12:$K$111,MATCH(E274,Планы!$A$12:$A$111,0))&lt;&gt;"OK","Ошибка: исходный план",IF(OR(NOT(ISNUMBER(F274)),C274&lt;&gt;INDEX(Планы!$D$12:$D$111,MATCH(E274,Планы!$A$12:$A$111,0))),"Ошибка: срок/направление",IF(AND(F274&gt;=INDEX(Планы!$E$12:$E$111,MATCH(E274,Планы!$A$12:$A$111,0)),F274&lt;=INDEX(Планы!$L$12:$L$111,MATCH(E274,Планы!$A$12:$A$111,0)),IF(INDEX(Планы!$F$12:$F$111,MATCH(E274,Планы!$A$12:$A$111,0))="Разово",F274=INDEX(Планы!$E$12:$E$111,MATCH(E274,Планы!$A$12:$A$111,0)),IF(INDEX(Планы!$F$12:$F$111,MATCH(E274,Планы!$A$12:$A$111,0))="Еженедельно",MOD(F274-INDEX(Планы!$E$12:$E$111,MATCH(E274,Планы!$A$12:$A$111,0)),7)=0,F274=DATE(YEAR(F274),MONTH(F274),MIN(DAY(INDEX(Планы!$E$12:$E$111,MATCH(E274,Планы!$A$12:$A$111,0))),DAY(EOMONTH(F274,0))))))),"OK","Ошибка: нет повторения")))))))))</f>
        <v/>
      </c>
      <c r="J274" s="21" t="str">
        <f aca="false">IF(AND(I274="OK",E274&lt;&gt;""),INDEX(Планы!$G$12:$G$111,MATCH(E274,Планы!$A$12:$A$111,0)),"")</f>
        <v/>
      </c>
      <c r="K274" s="21" t="str">
        <f aca="false">IF(I274&lt;&gt;"OK","",IF(E274="",H274,INDEX(Планы!$C$12:$C$111,MATCH(E274,Планы!$A$12:$A$111,0))))</f>
        <v/>
      </c>
      <c r="L274" s="21" t="n">
        <f aca="false">IF(AND(I274="OK",E274&lt;&gt;"",O274=1),MIN(J274,N274),0)</f>
        <v>0</v>
      </c>
      <c r="M274" s="21" t="n">
        <f aca="false">IF(AND(I274="OK",E274&lt;&gt;"",O274=1),MAX(0,N274-J274),0)</f>
        <v>0</v>
      </c>
      <c r="N274" s="21" t="str">
        <f aca="false">IF(AND(I274="OK",E274&lt;&gt;""),SUMIFS($D$12:$D$511,$E$12:$E$511,E274,$F$12:$F$511,F274,$B$12:$B$511,"&lt;="&amp;Календарь!$L$5,$I$12:$I$511,"OK"),"")</f>
        <v/>
      </c>
      <c r="O274" s="19" t="n">
        <f aca="false">IF(AND(I274="OK",E274&lt;&gt;""),IF(COUNTIFS($E$12:E274,E274,$F$12:F274,F274,$I$12:I274,"OK")=1,1,0),0)</f>
        <v>0</v>
      </c>
    </row>
    <row r="275" customFormat="false" ht="22" hidden="false" customHeight="true" outlineLevel="0" collapsed="false">
      <c r="A275" s="6"/>
      <c r="B275" s="5"/>
      <c r="C275" s="6"/>
      <c r="D275" s="7"/>
      <c r="E275" s="6"/>
      <c r="F275" s="5"/>
      <c r="G275" s="6"/>
      <c r="H275" s="6"/>
      <c r="I275" s="19" t="str">
        <f aca="false">IF(COUNTA(A275:H275)=0,"",IF(OR(A275="",NOT(ISNUMBER(B275)),NOT(ISNUMBER(D275)),AND(C275&lt;&gt;"Приход",C275&lt;&gt;"Расход")),"Ошибка: поля или тип",IF(OR(B275&lt;36526,B275&gt;109574,B275&lt;&gt;INT(B275),D275&lt;0),"Ошибка: дата или сумма",IF(COUNTIFS($A$12:$A$511,A275)&lt;&gt;1,"Ошибка: повтор ID",IF(E275="",IF(OR(F275&lt;&gt;"",H275=""),"Ошибка: внеплановая статья/срок","OK"),IF(COUNTIFS(Планы!$A$12:$A$111,E275)&lt;&gt;1,"Ошибка: ID плана",IF(INDEX(Планы!$K$12:$K$111,MATCH(E275,Планы!$A$12:$A$111,0))&lt;&gt;"OK","Ошибка: исходный план",IF(OR(NOT(ISNUMBER(F275)),C275&lt;&gt;INDEX(Планы!$D$12:$D$111,MATCH(E275,Планы!$A$12:$A$111,0))),"Ошибка: срок/направление",IF(AND(F275&gt;=INDEX(Планы!$E$12:$E$111,MATCH(E275,Планы!$A$12:$A$111,0)),F275&lt;=INDEX(Планы!$L$12:$L$111,MATCH(E275,Планы!$A$12:$A$111,0)),IF(INDEX(Планы!$F$12:$F$111,MATCH(E275,Планы!$A$12:$A$111,0))="Разово",F275=INDEX(Планы!$E$12:$E$111,MATCH(E275,Планы!$A$12:$A$111,0)),IF(INDEX(Планы!$F$12:$F$111,MATCH(E275,Планы!$A$12:$A$111,0))="Еженедельно",MOD(F275-INDEX(Планы!$E$12:$E$111,MATCH(E275,Планы!$A$12:$A$111,0)),7)=0,F275=DATE(YEAR(F275),MONTH(F275),MIN(DAY(INDEX(Планы!$E$12:$E$111,MATCH(E275,Планы!$A$12:$A$111,0))),DAY(EOMONTH(F275,0))))))),"OK","Ошибка: нет повторения")))))))))</f>
        <v/>
      </c>
      <c r="J275" s="21" t="str">
        <f aca="false">IF(AND(I275="OK",E275&lt;&gt;""),INDEX(Планы!$G$12:$G$111,MATCH(E275,Планы!$A$12:$A$111,0)),"")</f>
        <v/>
      </c>
      <c r="K275" s="21" t="str">
        <f aca="false">IF(I275&lt;&gt;"OK","",IF(E275="",H275,INDEX(Планы!$C$12:$C$111,MATCH(E275,Планы!$A$12:$A$111,0))))</f>
        <v/>
      </c>
      <c r="L275" s="21" t="n">
        <f aca="false">IF(AND(I275="OK",E275&lt;&gt;"",O275=1),MIN(J275,N275),0)</f>
        <v>0</v>
      </c>
      <c r="M275" s="21" t="n">
        <f aca="false">IF(AND(I275="OK",E275&lt;&gt;"",O275=1),MAX(0,N275-J275),0)</f>
        <v>0</v>
      </c>
      <c r="N275" s="21" t="str">
        <f aca="false">IF(AND(I275="OK",E275&lt;&gt;""),SUMIFS($D$12:$D$511,$E$12:$E$511,E275,$F$12:$F$511,F275,$B$12:$B$511,"&lt;="&amp;Календарь!$L$5,$I$12:$I$511,"OK"),"")</f>
        <v/>
      </c>
      <c r="O275" s="19" t="n">
        <f aca="false">IF(AND(I275="OK",E275&lt;&gt;""),IF(COUNTIFS($E$12:E275,E275,$F$12:F275,F275,$I$12:I275,"OK")=1,1,0),0)</f>
        <v>0</v>
      </c>
    </row>
    <row r="276" customFormat="false" ht="22" hidden="false" customHeight="true" outlineLevel="0" collapsed="false">
      <c r="A276" s="6"/>
      <c r="B276" s="5"/>
      <c r="C276" s="6"/>
      <c r="D276" s="7"/>
      <c r="E276" s="6"/>
      <c r="F276" s="5"/>
      <c r="G276" s="6"/>
      <c r="H276" s="6"/>
      <c r="I276" s="19" t="str">
        <f aca="false">IF(COUNTA(A276:H276)=0,"",IF(OR(A276="",NOT(ISNUMBER(B276)),NOT(ISNUMBER(D276)),AND(C276&lt;&gt;"Приход",C276&lt;&gt;"Расход")),"Ошибка: поля или тип",IF(OR(B276&lt;36526,B276&gt;109574,B276&lt;&gt;INT(B276),D276&lt;0),"Ошибка: дата или сумма",IF(COUNTIFS($A$12:$A$511,A276)&lt;&gt;1,"Ошибка: повтор ID",IF(E276="",IF(OR(F276&lt;&gt;"",H276=""),"Ошибка: внеплановая статья/срок","OK"),IF(COUNTIFS(Планы!$A$12:$A$111,E276)&lt;&gt;1,"Ошибка: ID плана",IF(INDEX(Планы!$K$12:$K$111,MATCH(E276,Планы!$A$12:$A$111,0))&lt;&gt;"OK","Ошибка: исходный план",IF(OR(NOT(ISNUMBER(F276)),C276&lt;&gt;INDEX(Планы!$D$12:$D$111,MATCH(E276,Планы!$A$12:$A$111,0))),"Ошибка: срок/направление",IF(AND(F276&gt;=INDEX(Планы!$E$12:$E$111,MATCH(E276,Планы!$A$12:$A$111,0)),F276&lt;=INDEX(Планы!$L$12:$L$111,MATCH(E276,Планы!$A$12:$A$111,0)),IF(INDEX(Планы!$F$12:$F$111,MATCH(E276,Планы!$A$12:$A$111,0))="Разово",F276=INDEX(Планы!$E$12:$E$111,MATCH(E276,Планы!$A$12:$A$111,0)),IF(INDEX(Планы!$F$12:$F$111,MATCH(E276,Планы!$A$12:$A$111,0))="Еженедельно",MOD(F276-INDEX(Планы!$E$12:$E$111,MATCH(E276,Планы!$A$12:$A$111,0)),7)=0,F276=DATE(YEAR(F276),MONTH(F276),MIN(DAY(INDEX(Планы!$E$12:$E$111,MATCH(E276,Планы!$A$12:$A$111,0))),DAY(EOMONTH(F276,0))))))),"OK","Ошибка: нет повторения")))))))))</f>
        <v/>
      </c>
      <c r="J276" s="21" t="str">
        <f aca="false">IF(AND(I276="OK",E276&lt;&gt;""),INDEX(Планы!$G$12:$G$111,MATCH(E276,Планы!$A$12:$A$111,0)),"")</f>
        <v/>
      </c>
      <c r="K276" s="21" t="str">
        <f aca="false">IF(I276&lt;&gt;"OK","",IF(E276="",H276,INDEX(Планы!$C$12:$C$111,MATCH(E276,Планы!$A$12:$A$111,0))))</f>
        <v/>
      </c>
      <c r="L276" s="21" t="n">
        <f aca="false">IF(AND(I276="OK",E276&lt;&gt;"",O276=1),MIN(J276,N276),0)</f>
        <v>0</v>
      </c>
      <c r="M276" s="21" t="n">
        <f aca="false">IF(AND(I276="OK",E276&lt;&gt;"",O276=1),MAX(0,N276-J276),0)</f>
        <v>0</v>
      </c>
      <c r="N276" s="21" t="str">
        <f aca="false">IF(AND(I276="OK",E276&lt;&gt;""),SUMIFS($D$12:$D$511,$E$12:$E$511,E276,$F$12:$F$511,F276,$B$12:$B$511,"&lt;="&amp;Календарь!$L$5,$I$12:$I$511,"OK"),"")</f>
        <v/>
      </c>
      <c r="O276" s="19" t="n">
        <f aca="false">IF(AND(I276="OK",E276&lt;&gt;""),IF(COUNTIFS($E$12:E276,E276,$F$12:F276,F276,$I$12:I276,"OK")=1,1,0),0)</f>
        <v>0</v>
      </c>
    </row>
    <row r="277" customFormat="false" ht="22" hidden="false" customHeight="true" outlineLevel="0" collapsed="false">
      <c r="A277" s="6"/>
      <c r="B277" s="5"/>
      <c r="C277" s="6"/>
      <c r="D277" s="7"/>
      <c r="E277" s="6"/>
      <c r="F277" s="5"/>
      <c r="G277" s="6"/>
      <c r="H277" s="6"/>
      <c r="I277" s="19" t="str">
        <f aca="false">IF(COUNTA(A277:H277)=0,"",IF(OR(A277="",NOT(ISNUMBER(B277)),NOT(ISNUMBER(D277)),AND(C277&lt;&gt;"Приход",C277&lt;&gt;"Расход")),"Ошибка: поля или тип",IF(OR(B277&lt;36526,B277&gt;109574,B277&lt;&gt;INT(B277),D277&lt;0),"Ошибка: дата или сумма",IF(COUNTIFS($A$12:$A$511,A277)&lt;&gt;1,"Ошибка: повтор ID",IF(E277="",IF(OR(F277&lt;&gt;"",H277=""),"Ошибка: внеплановая статья/срок","OK"),IF(COUNTIFS(Планы!$A$12:$A$111,E277)&lt;&gt;1,"Ошибка: ID плана",IF(INDEX(Планы!$K$12:$K$111,MATCH(E277,Планы!$A$12:$A$111,0))&lt;&gt;"OK","Ошибка: исходный план",IF(OR(NOT(ISNUMBER(F277)),C277&lt;&gt;INDEX(Планы!$D$12:$D$111,MATCH(E277,Планы!$A$12:$A$111,0))),"Ошибка: срок/направление",IF(AND(F277&gt;=INDEX(Планы!$E$12:$E$111,MATCH(E277,Планы!$A$12:$A$111,0)),F277&lt;=INDEX(Планы!$L$12:$L$111,MATCH(E277,Планы!$A$12:$A$111,0)),IF(INDEX(Планы!$F$12:$F$111,MATCH(E277,Планы!$A$12:$A$111,0))="Разово",F277=INDEX(Планы!$E$12:$E$111,MATCH(E277,Планы!$A$12:$A$111,0)),IF(INDEX(Планы!$F$12:$F$111,MATCH(E277,Планы!$A$12:$A$111,0))="Еженедельно",MOD(F277-INDEX(Планы!$E$12:$E$111,MATCH(E277,Планы!$A$12:$A$111,0)),7)=0,F277=DATE(YEAR(F277),MONTH(F277),MIN(DAY(INDEX(Планы!$E$12:$E$111,MATCH(E277,Планы!$A$12:$A$111,0))),DAY(EOMONTH(F277,0))))))),"OK","Ошибка: нет повторения")))))))))</f>
        <v/>
      </c>
      <c r="J277" s="21" t="str">
        <f aca="false">IF(AND(I277="OK",E277&lt;&gt;""),INDEX(Планы!$G$12:$G$111,MATCH(E277,Планы!$A$12:$A$111,0)),"")</f>
        <v/>
      </c>
      <c r="K277" s="21" t="str">
        <f aca="false">IF(I277&lt;&gt;"OK","",IF(E277="",H277,INDEX(Планы!$C$12:$C$111,MATCH(E277,Планы!$A$12:$A$111,0))))</f>
        <v/>
      </c>
      <c r="L277" s="21" t="n">
        <f aca="false">IF(AND(I277="OK",E277&lt;&gt;"",O277=1),MIN(J277,N277),0)</f>
        <v>0</v>
      </c>
      <c r="M277" s="21" t="n">
        <f aca="false">IF(AND(I277="OK",E277&lt;&gt;"",O277=1),MAX(0,N277-J277),0)</f>
        <v>0</v>
      </c>
      <c r="N277" s="21" t="str">
        <f aca="false">IF(AND(I277="OK",E277&lt;&gt;""),SUMIFS($D$12:$D$511,$E$12:$E$511,E277,$F$12:$F$511,F277,$B$12:$B$511,"&lt;="&amp;Календарь!$L$5,$I$12:$I$511,"OK"),"")</f>
        <v/>
      </c>
      <c r="O277" s="19" t="n">
        <f aca="false">IF(AND(I277="OK",E277&lt;&gt;""),IF(COUNTIFS($E$12:E277,E277,$F$12:F277,F277,$I$12:I277,"OK")=1,1,0),0)</f>
        <v>0</v>
      </c>
    </row>
    <row r="278" customFormat="false" ht="22" hidden="false" customHeight="true" outlineLevel="0" collapsed="false">
      <c r="A278" s="6"/>
      <c r="B278" s="5"/>
      <c r="C278" s="6"/>
      <c r="D278" s="7"/>
      <c r="E278" s="6"/>
      <c r="F278" s="5"/>
      <c r="G278" s="6"/>
      <c r="H278" s="6"/>
      <c r="I278" s="19" t="str">
        <f aca="false">IF(COUNTA(A278:H278)=0,"",IF(OR(A278="",NOT(ISNUMBER(B278)),NOT(ISNUMBER(D278)),AND(C278&lt;&gt;"Приход",C278&lt;&gt;"Расход")),"Ошибка: поля или тип",IF(OR(B278&lt;36526,B278&gt;109574,B278&lt;&gt;INT(B278),D278&lt;0),"Ошибка: дата или сумма",IF(COUNTIFS($A$12:$A$511,A278)&lt;&gt;1,"Ошибка: повтор ID",IF(E278="",IF(OR(F278&lt;&gt;"",H278=""),"Ошибка: внеплановая статья/срок","OK"),IF(COUNTIFS(Планы!$A$12:$A$111,E278)&lt;&gt;1,"Ошибка: ID плана",IF(INDEX(Планы!$K$12:$K$111,MATCH(E278,Планы!$A$12:$A$111,0))&lt;&gt;"OK","Ошибка: исходный план",IF(OR(NOT(ISNUMBER(F278)),C278&lt;&gt;INDEX(Планы!$D$12:$D$111,MATCH(E278,Планы!$A$12:$A$111,0))),"Ошибка: срок/направление",IF(AND(F278&gt;=INDEX(Планы!$E$12:$E$111,MATCH(E278,Планы!$A$12:$A$111,0)),F278&lt;=INDEX(Планы!$L$12:$L$111,MATCH(E278,Планы!$A$12:$A$111,0)),IF(INDEX(Планы!$F$12:$F$111,MATCH(E278,Планы!$A$12:$A$111,0))="Разово",F278=INDEX(Планы!$E$12:$E$111,MATCH(E278,Планы!$A$12:$A$111,0)),IF(INDEX(Планы!$F$12:$F$111,MATCH(E278,Планы!$A$12:$A$111,0))="Еженедельно",MOD(F278-INDEX(Планы!$E$12:$E$111,MATCH(E278,Планы!$A$12:$A$111,0)),7)=0,F278=DATE(YEAR(F278),MONTH(F278),MIN(DAY(INDEX(Планы!$E$12:$E$111,MATCH(E278,Планы!$A$12:$A$111,0))),DAY(EOMONTH(F278,0))))))),"OK","Ошибка: нет повторения")))))))))</f>
        <v/>
      </c>
      <c r="J278" s="21" t="str">
        <f aca="false">IF(AND(I278="OK",E278&lt;&gt;""),INDEX(Планы!$G$12:$G$111,MATCH(E278,Планы!$A$12:$A$111,0)),"")</f>
        <v/>
      </c>
      <c r="K278" s="21" t="str">
        <f aca="false">IF(I278&lt;&gt;"OK","",IF(E278="",H278,INDEX(Планы!$C$12:$C$111,MATCH(E278,Планы!$A$12:$A$111,0))))</f>
        <v/>
      </c>
      <c r="L278" s="21" t="n">
        <f aca="false">IF(AND(I278="OK",E278&lt;&gt;"",O278=1),MIN(J278,N278),0)</f>
        <v>0</v>
      </c>
      <c r="M278" s="21" t="n">
        <f aca="false">IF(AND(I278="OK",E278&lt;&gt;"",O278=1),MAX(0,N278-J278),0)</f>
        <v>0</v>
      </c>
      <c r="N278" s="21" t="str">
        <f aca="false">IF(AND(I278="OK",E278&lt;&gt;""),SUMIFS($D$12:$D$511,$E$12:$E$511,E278,$F$12:$F$511,F278,$B$12:$B$511,"&lt;="&amp;Календарь!$L$5,$I$12:$I$511,"OK"),"")</f>
        <v/>
      </c>
      <c r="O278" s="19" t="n">
        <f aca="false">IF(AND(I278="OK",E278&lt;&gt;""),IF(COUNTIFS($E$12:E278,E278,$F$12:F278,F278,$I$12:I278,"OK")=1,1,0),0)</f>
        <v>0</v>
      </c>
    </row>
    <row r="279" customFormat="false" ht="22" hidden="false" customHeight="true" outlineLevel="0" collapsed="false">
      <c r="A279" s="6"/>
      <c r="B279" s="5"/>
      <c r="C279" s="6"/>
      <c r="D279" s="7"/>
      <c r="E279" s="6"/>
      <c r="F279" s="5"/>
      <c r="G279" s="6"/>
      <c r="H279" s="6"/>
      <c r="I279" s="19" t="str">
        <f aca="false">IF(COUNTA(A279:H279)=0,"",IF(OR(A279="",NOT(ISNUMBER(B279)),NOT(ISNUMBER(D279)),AND(C279&lt;&gt;"Приход",C279&lt;&gt;"Расход")),"Ошибка: поля или тип",IF(OR(B279&lt;36526,B279&gt;109574,B279&lt;&gt;INT(B279),D279&lt;0),"Ошибка: дата или сумма",IF(COUNTIFS($A$12:$A$511,A279)&lt;&gt;1,"Ошибка: повтор ID",IF(E279="",IF(OR(F279&lt;&gt;"",H279=""),"Ошибка: внеплановая статья/срок","OK"),IF(COUNTIFS(Планы!$A$12:$A$111,E279)&lt;&gt;1,"Ошибка: ID плана",IF(INDEX(Планы!$K$12:$K$111,MATCH(E279,Планы!$A$12:$A$111,0))&lt;&gt;"OK","Ошибка: исходный план",IF(OR(NOT(ISNUMBER(F279)),C279&lt;&gt;INDEX(Планы!$D$12:$D$111,MATCH(E279,Планы!$A$12:$A$111,0))),"Ошибка: срок/направление",IF(AND(F279&gt;=INDEX(Планы!$E$12:$E$111,MATCH(E279,Планы!$A$12:$A$111,0)),F279&lt;=INDEX(Планы!$L$12:$L$111,MATCH(E279,Планы!$A$12:$A$111,0)),IF(INDEX(Планы!$F$12:$F$111,MATCH(E279,Планы!$A$12:$A$111,0))="Разово",F279=INDEX(Планы!$E$12:$E$111,MATCH(E279,Планы!$A$12:$A$111,0)),IF(INDEX(Планы!$F$12:$F$111,MATCH(E279,Планы!$A$12:$A$111,0))="Еженедельно",MOD(F279-INDEX(Планы!$E$12:$E$111,MATCH(E279,Планы!$A$12:$A$111,0)),7)=0,F279=DATE(YEAR(F279),MONTH(F279),MIN(DAY(INDEX(Планы!$E$12:$E$111,MATCH(E279,Планы!$A$12:$A$111,0))),DAY(EOMONTH(F279,0))))))),"OK","Ошибка: нет повторения")))))))))</f>
        <v/>
      </c>
      <c r="J279" s="21" t="str">
        <f aca="false">IF(AND(I279="OK",E279&lt;&gt;""),INDEX(Планы!$G$12:$G$111,MATCH(E279,Планы!$A$12:$A$111,0)),"")</f>
        <v/>
      </c>
      <c r="K279" s="21" t="str">
        <f aca="false">IF(I279&lt;&gt;"OK","",IF(E279="",H279,INDEX(Планы!$C$12:$C$111,MATCH(E279,Планы!$A$12:$A$111,0))))</f>
        <v/>
      </c>
      <c r="L279" s="21" t="n">
        <f aca="false">IF(AND(I279="OK",E279&lt;&gt;"",O279=1),MIN(J279,N279),0)</f>
        <v>0</v>
      </c>
      <c r="M279" s="21" t="n">
        <f aca="false">IF(AND(I279="OK",E279&lt;&gt;"",O279=1),MAX(0,N279-J279),0)</f>
        <v>0</v>
      </c>
      <c r="N279" s="21" t="str">
        <f aca="false">IF(AND(I279="OK",E279&lt;&gt;""),SUMIFS($D$12:$D$511,$E$12:$E$511,E279,$F$12:$F$511,F279,$B$12:$B$511,"&lt;="&amp;Календарь!$L$5,$I$12:$I$511,"OK"),"")</f>
        <v/>
      </c>
      <c r="O279" s="19" t="n">
        <f aca="false">IF(AND(I279="OK",E279&lt;&gt;""),IF(COUNTIFS($E$12:E279,E279,$F$12:F279,F279,$I$12:I279,"OK")=1,1,0),0)</f>
        <v>0</v>
      </c>
    </row>
    <row r="280" customFormat="false" ht="22" hidden="false" customHeight="true" outlineLevel="0" collapsed="false">
      <c r="A280" s="6"/>
      <c r="B280" s="5"/>
      <c r="C280" s="6"/>
      <c r="D280" s="7"/>
      <c r="E280" s="6"/>
      <c r="F280" s="5"/>
      <c r="G280" s="6"/>
      <c r="H280" s="6"/>
      <c r="I280" s="19" t="str">
        <f aca="false">IF(COUNTA(A280:H280)=0,"",IF(OR(A280="",NOT(ISNUMBER(B280)),NOT(ISNUMBER(D280)),AND(C280&lt;&gt;"Приход",C280&lt;&gt;"Расход")),"Ошибка: поля или тип",IF(OR(B280&lt;36526,B280&gt;109574,B280&lt;&gt;INT(B280),D280&lt;0),"Ошибка: дата или сумма",IF(COUNTIFS($A$12:$A$511,A280)&lt;&gt;1,"Ошибка: повтор ID",IF(E280="",IF(OR(F280&lt;&gt;"",H280=""),"Ошибка: внеплановая статья/срок","OK"),IF(COUNTIFS(Планы!$A$12:$A$111,E280)&lt;&gt;1,"Ошибка: ID плана",IF(INDEX(Планы!$K$12:$K$111,MATCH(E280,Планы!$A$12:$A$111,0))&lt;&gt;"OK","Ошибка: исходный план",IF(OR(NOT(ISNUMBER(F280)),C280&lt;&gt;INDEX(Планы!$D$12:$D$111,MATCH(E280,Планы!$A$12:$A$111,0))),"Ошибка: срок/направление",IF(AND(F280&gt;=INDEX(Планы!$E$12:$E$111,MATCH(E280,Планы!$A$12:$A$111,0)),F280&lt;=INDEX(Планы!$L$12:$L$111,MATCH(E280,Планы!$A$12:$A$111,0)),IF(INDEX(Планы!$F$12:$F$111,MATCH(E280,Планы!$A$12:$A$111,0))="Разово",F280=INDEX(Планы!$E$12:$E$111,MATCH(E280,Планы!$A$12:$A$111,0)),IF(INDEX(Планы!$F$12:$F$111,MATCH(E280,Планы!$A$12:$A$111,0))="Еженедельно",MOD(F280-INDEX(Планы!$E$12:$E$111,MATCH(E280,Планы!$A$12:$A$111,0)),7)=0,F280=DATE(YEAR(F280),MONTH(F280),MIN(DAY(INDEX(Планы!$E$12:$E$111,MATCH(E280,Планы!$A$12:$A$111,0))),DAY(EOMONTH(F280,0))))))),"OK","Ошибка: нет повторения")))))))))</f>
        <v/>
      </c>
      <c r="J280" s="21" t="str">
        <f aca="false">IF(AND(I280="OK",E280&lt;&gt;""),INDEX(Планы!$G$12:$G$111,MATCH(E280,Планы!$A$12:$A$111,0)),"")</f>
        <v/>
      </c>
      <c r="K280" s="21" t="str">
        <f aca="false">IF(I280&lt;&gt;"OK","",IF(E280="",H280,INDEX(Планы!$C$12:$C$111,MATCH(E280,Планы!$A$12:$A$111,0))))</f>
        <v/>
      </c>
      <c r="L280" s="21" t="n">
        <f aca="false">IF(AND(I280="OK",E280&lt;&gt;"",O280=1),MIN(J280,N280),0)</f>
        <v>0</v>
      </c>
      <c r="M280" s="21" t="n">
        <f aca="false">IF(AND(I280="OK",E280&lt;&gt;"",O280=1),MAX(0,N280-J280),0)</f>
        <v>0</v>
      </c>
      <c r="N280" s="21" t="str">
        <f aca="false">IF(AND(I280="OK",E280&lt;&gt;""),SUMIFS($D$12:$D$511,$E$12:$E$511,E280,$F$12:$F$511,F280,$B$12:$B$511,"&lt;="&amp;Календарь!$L$5,$I$12:$I$511,"OK"),"")</f>
        <v/>
      </c>
      <c r="O280" s="19" t="n">
        <f aca="false">IF(AND(I280="OK",E280&lt;&gt;""),IF(COUNTIFS($E$12:E280,E280,$F$12:F280,F280,$I$12:I280,"OK")=1,1,0),0)</f>
        <v>0</v>
      </c>
    </row>
    <row r="281" customFormat="false" ht="22" hidden="false" customHeight="true" outlineLevel="0" collapsed="false">
      <c r="A281" s="6"/>
      <c r="B281" s="5"/>
      <c r="C281" s="6"/>
      <c r="D281" s="7"/>
      <c r="E281" s="6"/>
      <c r="F281" s="5"/>
      <c r="G281" s="6"/>
      <c r="H281" s="6"/>
      <c r="I281" s="19" t="str">
        <f aca="false">IF(COUNTA(A281:H281)=0,"",IF(OR(A281="",NOT(ISNUMBER(B281)),NOT(ISNUMBER(D281)),AND(C281&lt;&gt;"Приход",C281&lt;&gt;"Расход")),"Ошибка: поля или тип",IF(OR(B281&lt;36526,B281&gt;109574,B281&lt;&gt;INT(B281),D281&lt;0),"Ошибка: дата или сумма",IF(COUNTIFS($A$12:$A$511,A281)&lt;&gt;1,"Ошибка: повтор ID",IF(E281="",IF(OR(F281&lt;&gt;"",H281=""),"Ошибка: внеплановая статья/срок","OK"),IF(COUNTIFS(Планы!$A$12:$A$111,E281)&lt;&gt;1,"Ошибка: ID плана",IF(INDEX(Планы!$K$12:$K$111,MATCH(E281,Планы!$A$12:$A$111,0))&lt;&gt;"OK","Ошибка: исходный план",IF(OR(NOT(ISNUMBER(F281)),C281&lt;&gt;INDEX(Планы!$D$12:$D$111,MATCH(E281,Планы!$A$12:$A$111,0))),"Ошибка: срок/направление",IF(AND(F281&gt;=INDEX(Планы!$E$12:$E$111,MATCH(E281,Планы!$A$12:$A$111,0)),F281&lt;=INDEX(Планы!$L$12:$L$111,MATCH(E281,Планы!$A$12:$A$111,0)),IF(INDEX(Планы!$F$12:$F$111,MATCH(E281,Планы!$A$12:$A$111,0))="Разово",F281=INDEX(Планы!$E$12:$E$111,MATCH(E281,Планы!$A$12:$A$111,0)),IF(INDEX(Планы!$F$12:$F$111,MATCH(E281,Планы!$A$12:$A$111,0))="Еженедельно",MOD(F281-INDEX(Планы!$E$12:$E$111,MATCH(E281,Планы!$A$12:$A$111,0)),7)=0,F281=DATE(YEAR(F281),MONTH(F281),MIN(DAY(INDEX(Планы!$E$12:$E$111,MATCH(E281,Планы!$A$12:$A$111,0))),DAY(EOMONTH(F281,0))))))),"OK","Ошибка: нет повторения")))))))))</f>
        <v/>
      </c>
      <c r="J281" s="21" t="str">
        <f aca="false">IF(AND(I281="OK",E281&lt;&gt;""),INDEX(Планы!$G$12:$G$111,MATCH(E281,Планы!$A$12:$A$111,0)),"")</f>
        <v/>
      </c>
      <c r="K281" s="21" t="str">
        <f aca="false">IF(I281&lt;&gt;"OK","",IF(E281="",H281,INDEX(Планы!$C$12:$C$111,MATCH(E281,Планы!$A$12:$A$111,0))))</f>
        <v/>
      </c>
      <c r="L281" s="21" t="n">
        <f aca="false">IF(AND(I281="OK",E281&lt;&gt;"",O281=1),MIN(J281,N281),0)</f>
        <v>0</v>
      </c>
      <c r="M281" s="21" t="n">
        <f aca="false">IF(AND(I281="OK",E281&lt;&gt;"",O281=1),MAX(0,N281-J281),0)</f>
        <v>0</v>
      </c>
      <c r="N281" s="21" t="str">
        <f aca="false">IF(AND(I281="OK",E281&lt;&gt;""),SUMIFS($D$12:$D$511,$E$12:$E$511,E281,$F$12:$F$511,F281,$B$12:$B$511,"&lt;="&amp;Календарь!$L$5,$I$12:$I$511,"OK"),"")</f>
        <v/>
      </c>
      <c r="O281" s="19" t="n">
        <f aca="false">IF(AND(I281="OK",E281&lt;&gt;""),IF(COUNTIFS($E$12:E281,E281,$F$12:F281,F281,$I$12:I281,"OK")=1,1,0),0)</f>
        <v>0</v>
      </c>
    </row>
    <row r="282" customFormat="false" ht="22" hidden="false" customHeight="true" outlineLevel="0" collapsed="false">
      <c r="A282" s="6"/>
      <c r="B282" s="5"/>
      <c r="C282" s="6"/>
      <c r="D282" s="7"/>
      <c r="E282" s="6"/>
      <c r="F282" s="5"/>
      <c r="G282" s="6"/>
      <c r="H282" s="6"/>
      <c r="I282" s="19" t="str">
        <f aca="false">IF(COUNTA(A282:H282)=0,"",IF(OR(A282="",NOT(ISNUMBER(B282)),NOT(ISNUMBER(D282)),AND(C282&lt;&gt;"Приход",C282&lt;&gt;"Расход")),"Ошибка: поля или тип",IF(OR(B282&lt;36526,B282&gt;109574,B282&lt;&gt;INT(B282),D282&lt;0),"Ошибка: дата или сумма",IF(COUNTIFS($A$12:$A$511,A282)&lt;&gt;1,"Ошибка: повтор ID",IF(E282="",IF(OR(F282&lt;&gt;"",H282=""),"Ошибка: внеплановая статья/срок","OK"),IF(COUNTIFS(Планы!$A$12:$A$111,E282)&lt;&gt;1,"Ошибка: ID плана",IF(INDEX(Планы!$K$12:$K$111,MATCH(E282,Планы!$A$12:$A$111,0))&lt;&gt;"OK","Ошибка: исходный план",IF(OR(NOT(ISNUMBER(F282)),C282&lt;&gt;INDEX(Планы!$D$12:$D$111,MATCH(E282,Планы!$A$12:$A$111,0))),"Ошибка: срок/направление",IF(AND(F282&gt;=INDEX(Планы!$E$12:$E$111,MATCH(E282,Планы!$A$12:$A$111,0)),F282&lt;=INDEX(Планы!$L$12:$L$111,MATCH(E282,Планы!$A$12:$A$111,0)),IF(INDEX(Планы!$F$12:$F$111,MATCH(E282,Планы!$A$12:$A$111,0))="Разово",F282=INDEX(Планы!$E$12:$E$111,MATCH(E282,Планы!$A$12:$A$111,0)),IF(INDEX(Планы!$F$12:$F$111,MATCH(E282,Планы!$A$12:$A$111,0))="Еженедельно",MOD(F282-INDEX(Планы!$E$12:$E$111,MATCH(E282,Планы!$A$12:$A$111,0)),7)=0,F282=DATE(YEAR(F282),MONTH(F282),MIN(DAY(INDEX(Планы!$E$12:$E$111,MATCH(E282,Планы!$A$12:$A$111,0))),DAY(EOMONTH(F282,0))))))),"OK","Ошибка: нет повторения")))))))))</f>
        <v/>
      </c>
      <c r="J282" s="21" t="str">
        <f aca="false">IF(AND(I282="OK",E282&lt;&gt;""),INDEX(Планы!$G$12:$G$111,MATCH(E282,Планы!$A$12:$A$111,0)),"")</f>
        <v/>
      </c>
      <c r="K282" s="21" t="str">
        <f aca="false">IF(I282&lt;&gt;"OK","",IF(E282="",H282,INDEX(Планы!$C$12:$C$111,MATCH(E282,Планы!$A$12:$A$111,0))))</f>
        <v/>
      </c>
      <c r="L282" s="21" t="n">
        <f aca="false">IF(AND(I282="OK",E282&lt;&gt;"",O282=1),MIN(J282,N282),0)</f>
        <v>0</v>
      </c>
      <c r="M282" s="21" t="n">
        <f aca="false">IF(AND(I282="OK",E282&lt;&gt;"",O282=1),MAX(0,N282-J282),0)</f>
        <v>0</v>
      </c>
      <c r="N282" s="21" t="str">
        <f aca="false">IF(AND(I282="OK",E282&lt;&gt;""),SUMIFS($D$12:$D$511,$E$12:$E$511,E282,$F$12:$F$511,F282,$B$12:$B$511,"&lt;="&amp;Календарь!$L$5,$I$12:$I$511,"OK"),"")</f>
        <v/>
      </c>
      <c r="O282" s="19" t="n">
        <f aca="false">IF(AND(I282="OK",E282&lt;&gt;""),IF(COUNTIFS($E$12:E282,E282,$F$12:F282,F282,$I$12:I282,"OK")=1,1,0),0)</f>
        <v>0</v>
      </c>
    </row>
    <row r="283" customFormat="false" ht="22" hidden="false" customHeight="true" outlineLevel="0" collapsed="false">
      <c r="A283" s="6"/>
      <c r="B283" s="5"/>
      <c r="C283" s="6"/>
      <c r="D283" s="7"/>
      <c r="E283" s="6"/>
      <c r="F283" s="5"/>
      <c r="G283" s="6"/>
      <c r="H283" s="6"/>
      <c r="I283" s="19" t="str">
        <f aca="false">IF(COUNTA(A283:H283)=0,"",IF(OR(A283="",NOT(ISNUMBER(B283)),NOT(ISNUMBER(D283)),AND(C283&lt;&gt;"Приход",C283&lt;&gt;"Расход")),"Ошибка: поля или тип",IF(OR(B283&lt;36526,B283&gt;109574,B283&lt;&gt;INT(B283),D283&lt;0),"Ошибка: дата или сумма",IF(COUNTIFS($A$12:$A$511,A283)&lt;&gt;1,"Ошибка: повтор ID",IF(E283="",IF(OR(F283&lt;&gt;"",H283=""),"Ошибка: внеплановая статья/срок","OK"),IF(COUNTIFS(Планы!$A$12:$A$111,E283)&lt;&gt;1,"Ошибка: ID плана",IF(INDEX(Планы!$K$12:$K$111,MATCH(E283,Планы!$A$12:$A$111,0))&lt;&gt;"OK","Ошибка: исходный план",IF(OR(NOT(ISNUMBER(F283)),C283&lt;&gt;INDEX(Планы!$D$12:$D$111,MATCH(E283,Планы!$A$12:$A$111,0))),"Ошибка: срок/направление",IF(AND(F283&gt;=INDEX(Планы!$E$12:$E$111,MATCH(E283,Планы!$A$12:$A$111,0)),F283&lt;=INDEX(Планы!$L$12:$L$111,MATCH(E283,Планы!$A$12:$A$111,0)),IF(INDEX(Планы!$F$12:$F$111,MATCH(E283,Планы!$A$12:$A$111,0))="Разово",F283=INDEX(Планы!$E$12:$E$111,MATCH(E283,Планы!$A$12:$A$111,0)),IF(INDEX(Планы!$F$12:$F$111,MATCH(E283,Планы!$A$12:$A$111,0))="Еженедельно",MOD(F283-INDEX(Планы!$E$12:$E$111,MATCH(E283,Планы!$A$12:$A$111,0)),7)=0,F283=DATE(YEAR(F283),MONTH(F283),MIN(DAY(INDEX(Планы!$E$12:$E$111,MATCH(E283,Планы!$A$12:$A$111,0))),DAY(EOMONTH(F283,0))))))),"OK","Ошибка: нет повторения")))))))))</f>
        <v/>
      </c>
      <c r="J283" s="21" t="str">
        <f aca="false">IF(AND(I283="OK",E283&lt;&gt;""),INDEX(Планы!$G$12:$G$111,MATCH(E283,Планы!$A$12:$A$111,0)),"")</f>
        <v/>
      </c>
      <c r="K283" s="21" t="str">
        <f aca="false">IF(I283&lt;&gt;"OK","",IF(E283="",H283,INDEX(Планы!$C$12:$C$111,MATCH(E283,Планы!$A$12:$A$111,0))))</f>
        <v/>
      </c>
      <c r="L283" s="21" t="n">
        <f aca="false">IF(AND(I283="OK",E283&lt;&gt;"",O283=1),MIN(J283,N283),0)</f>
        <v>0</v>
      </c>
      <c r="M283" s="21" t="n">
        <f aca="false">IF(AND(I283="OK",E283&lt;&gt;"",O283=1),MAX(0,N283-J283),0)</f>
        <v>0</v>
      </c>
      <c r="N283" s="21" t="str">
        <f aca="false">IF(AND(I283="OK",E283&lt;&gt;""),SUMIFS($D$12:$D$511,$E$12:$E$511,E283,$F$12:$F$511,F283,$B$12:$B$511,"&lt;="&amp;Календарь!$L$5,$I$12:$I$511,"OK"),"")</f>
        <v/>
      </c>
      <c r="O283" s="19" t="n">
        <f aca="false">IF(AND(I283="OK",E283&lt;&gt;""),IF(COUNTIFS($E$12:E283,E283,$F$12:F283,F283,$I$12:I283,"OK")=1,1,0),0)</f>
        <v>0</v>
      </c>
    </row>
    <row r="284" customFormat="false" ht="22" hidden="false" customHeight="true" outlineLevel="0" collapsed="false">
      <c r="A284" s="6"/>
      <c r="B284" s="5"/>
      <c r="C284" s="6"/>
      <c r="D284" s="7"/>
      <c r="E284" s="6"/>
      <c r="F284" s="5"/>
      <c r="G284" s="6"/>
      <c r="H284" s="6"/>
      <c r="I284" s="19" t="str">
        <f aca="false">IF(COUNTA(A284:H284)=0,"",IF(OR(A284="",NOT(ISNUMBER(B284)),NOT(ISNUMBER(D284)),AND(C284&lt;&gt;"Приход",C284&lt;&gt;"Расход")),"Ошибка: поля или тип",IF(OR(B284&lt;36526,B284&gt;109574,B284&lt;&gt;INT(B284),D284&lt;0),"Ошибка: дата или сумма",IF(COUNTIFS($A$12:$A$511,A284)&lt;&gt;1,"Ошибка: повтор ID",IF(E284="",IF(OR(F284&lt;&gt;"",H284=""),"Ошибка: внеплановая статья/срок","OK"),IF(COUNTIFS(Планы!$A$12:$A$111,E284)&lt;&gt;1,"Ошибка: ID плана",IF(INDEX(Планы!$K$12:$K$111,MATCH(E284,Планы!$A$12:$A$111,0))&lt;&gt;"OK","Ошибка: исходный план",IF(OR(NOT(ISNUMBER(F284)),C284&lt;&gt;INDEX(Планы!$D$12:$D$111,MATCH(E284,Планы!$A$12:$A$111,0))),"Ошибка: срок/направление",IF(AND(F284&gt;=INDEX(Планы!$E$12:$E$111,MATCH(E284,Планы!$A$12:$A$111,0)),F284&lt;=INDEX(Планы!$L$12:$L$111,MATCH(E284,Планы!$A$12:$A$111,0)),IF(INDEX(Планы!$F$12:$F$111,MATCH(E284,Планы!$A$12:$A$111,0))="Разово",F284=INDEX(Планы!$E$12:$E$111,MATCH(E284,Планы!$A$12:$A$111,0)),IF(INDEX(Планы!$F$12:$F$111,MATCH(E284,Планы!$A$12:$A$111,0))="Еженедельно",MOD(F284-INDEX(Планы!$E$12:$E$111,MATCH(E284,Планы!$A$12:$A$111,0)),7)=0,F284=DATE(YEAR(F284),MONTH(F284),MIN(DAY(INDEX(Планы!$E$12:$E$111,MATCH(E284,Планы!$A$12:$A$111,0))),DAY(EOMONTH(F284,0))))))),"OK","Ошибка: нет повторения")))))))))</f>
        <v/>
      </c>
      <c r="J284" s="21" t="str">
        <f aca="false">IF(AND(I284="OK",E284&lt;&gt;""),INDEX(Планы!$G$12:$G$111,MATCH(E284,Планы!$A$12:$A$111,0)),"")</f>
        <v/>
      </c>
      <c r="K284" s="21" t="str">
        <f aca="false">IF(I284&lt;&gt;"OK","",IF(E284="",H284,INDEX(Планы!$C$12:$C$111,MATCH(E284,Планы!$A$12:$A$111,0))))</f>
        <v/>
      </c>
      <c r="L284" s="21" t="n">
        <f aca="false">IF(AND(I284="OK",E284&lt;&gt;"",O284=1),MIN(J284,N284),0)</f>
        <v>0</v>
      </c>
      <c r="M284" s="21" t="n">
        <f aca="false">IF(AND(I284="OK",E284&lt;&gt;"",O284=1),MAX(0,N284-J284),0)</f>
        <v>0</v>
      </c>
      <c r="N284" s="21" t="str">
        <f aca="false">IF(AND(I284="OK",E284&lt;&gt;""),SUMIFS($D$12:$D$511,$E$12:$E$511,E284,$F$12:$F$511,F284,$B$12:$B$511,"&lt;="&amp;Календарь!$L$5,$I$12:$I$511,"OK"),"")</f>
        <v/>
      </c>
      <c r="O284" s="19" t="n">
        <f aca="false">IF(AND(I284="OK",E284&lt;&gt;""),IF(COUNTIFS($E$12:E284,E284,$F$12:F284,F284,$I$12:I284,"OK")=1,1,0),0)</f>
        <v>0</v>
      </c>
    </row>
    <row r="285" customFormat="false" ht="22" hidden="false" customHeight="true" outlineLevel="0" collapsed="false">
      <c r="A285" s="6"/>
      <c r="B285" s="5"/>
      <c r="C285" s="6"/>
      <c r="D285" s="7"/>
      <c r="E285" s="6"/>
      <c r="F285" s="5"/>
      <c r="G285" s="6"/>
      <c r="H285" s="6"/>
      <c r="I285" s="19" t="str">
        <f aca="false">IF(COUNTA(A285:H285)=0,"",IF(OR(A285="",NOT(ISNUMBER(B285)),NOT(ISNUMBER(D285)),AND(C285&lt;&gt;"Приход",C285&lt;&gt;"Расход")),"Ошибка: поля или тип",IF(OR(B285&lt;36526,B285&gt;109574,B285&lt;&gt;INT(B285),D285&lt;0),"Ошибка: дата или сумма",IF(COUNTIFS($A$12:$A$511,A285)&lt;&gt;1,"Ошибка: повтор ID",IF(E285="",IF(OR(F285&lt;&gt;"",H285=""),"Ошибка: внеплановая статья/срок","OK"),IF(COUNTIFS(Планы!$A$12:$A$111,E285)&lt;&gt;1,"Ошибка: ID плана",IF(INDEX(Планы!$K$12:$K$111,MATCH(E285,Планы!$A$12:$A$111,0))&lt;&gt;"OK","Ошибка: исходный план",IF(OR(NOT(ISNUMBER(F285)),C285&lt;&gt;INDEX(Планы!$D$12:$D$111,MATCH(E285,Планы!$A$12:$A$111,0))),"Ошибка: срок/направление",IF(AND(F285&gt;=INDEX(Планы!$E$12:$E$111,MATCH(E285,Планы!$A$12:$A$111,0)),F285&lt;=INDEX(Планы!$L$12:$L$111,MATCH(E285,Планы!$A$12:$A$111,0)),IF(INDEX(Планы!$F$12:$F$111,MATCH(E285,Планы!$A$12:$A$111,0))="Разово",F285=INDEX(Планы!$E$12:$E$111,MATCH(E285,Планы!$A$12:$A$111,0)),IF(INDEX(Планы!$F$12:$F$111,MATCH(E285,Планы!$A$12:$A$111,0))="Еженедельно",MOD(F285-INDEX(Планы!$E$12:$E$111,MATCH(E285,Планы!$A$12:$A$111,0)),7)=0,F285=DATE(YEAR(F285),MONTH(F285),MIN(DAY(INDEX(Планы!$E$12:$E$111,MATCH(E285,Планы!$A$12:$A$111,0))),DAY(EOMONTH(F285,0))))))),"OK","Ошибка: нет повторения")))))))))</f>
        <v/>
      </c>
      <c r="J285" s="21" t="str">
        <f aca="false">IF(AND(I285="OK",E285&lt;&gt;""),INDEX(Планы!$G$12:$G$111,MATCH(E285,Планы!$A$12:$A$111,0)),"")</f>
        <v/>
      </c>
      <c r="K285" s="21" t="str">
        <f aca="false">IF(I285&lt;&gt;"OK","",IF(E285="",H285,INDEX(Планы!$C$12:$C$111,MATCH(E285,Планы!$A$12:$A$111,0))))</f>
        <v/>
      </c>
      <c r="L285" s="21" t="n">
        <f aca="false">IF(AND(I285="OK",E285&lt;&gt;"",O285=1),MIN(J285,N285),0)</f>
        <v>0</v>
      </c>
      <c r="M285" s="21" t="n">
        <f aca="false">IF(AND(I285="OK",E285&lt;&gt;"",O285=1),MAX(0,N285-J285),0)</f>
        <v>0</v>
      </c>
      <c r="N285" s="21" t="str">
        <f aca="false">IF(AND(I285="OK",E285&lt;&gt;""),SUMIFS($D$12:$D$511,$E$12:$E$511,E285,$F$12:$F$511,F285,$B$12:$B$511,"&lt;="&amp;Календарь!$L$5,$I$12:$I$511,"OK"),"")</f>
        <v/>
      </c>
      <c r="O285" s="19" t="n">
        <f aca="false">IF(AND(I285="OK",E285&lt;&gt;""),IF(COUNTIFS($E$12:E285,E285,$F$12:F285,F285,$I$12:I285,"OK")=1,1,0),0)</f>
        <v>0</v>
      </c>
    </row>
    <row r="286" customFormat="false" ht="22" hidden="false" customHeight="true" outlineLevel="0" collapsed="false">
      <c r="A286" s="6"/>
      <c r="B286" s="5"/>
      <c r="C286" s="6"/>
      <c r="D286" s="7"/>
      <c r="E286" s="6"/>
      <c r="F286" s="5"/>
      <c r="G286" s="6"/>
      <c r="H286" s="6"/>
      <c r="I286" s="19" t="str">
        <f aca="false">IF(COUNTA(A286:H286)=0,"",IF(OR(A286="",NOT(ISNUMBER(B286)),NOT(ISNUMBER(D286)),AND(C286&lt;&gt;"Приход",C286&lt;&gt;"Расход")),"Ошибка: поля или тип",IF(OR(B286&lt;36526,B286&gt;109574,B286&lt;&gt;INT(B286),D286&lt;0),"Ошибка: дата или сумма",IF(COUNTIFS($A$12:$A$511,A286)&lt;&gt;1,"Ошибка: повтор ID",IF(E286="",IF(OR(F286&lt;&gt;"",H286=""),"Ошибка: внеплановая статья/срок","OK"),IF(COUNTIFS(Планы!$A$12:$A$111,E286)&lt;&gt;1,"Ошибка: ID плана",IF(INDEX(Планы!$K$12:$K$111,MATCH(E286,Планы!$A$12:$A$111,0))&lt;&gt;"OK","Ошибка: исходный план",IF(OR(NOT(ISNUMBER(F286)),C286&lt;&gt;INDEX(Планы!$D$12:$D$111,MATCH(E286,Планы!$A$12:$A$111,0))),"Ошибка: срок/направление",IF(AND(F286&gt;=INDEX(Планы!$E$12:$E$111,MATCH(E286,Планы!$A$12:$A$111,0)),F286&lt;=INDEX(Планы!$L$12:$L$111,MATCH(E286,Планы!$A$12:$A$111,0)),IF(INDEX(Планы!$F$12:$F$111,MATCH(E286,Планы!$A$12:$A$111,0))="Разово",F286=INDEX(Планы!$E$12:$E$111,MATCH(E286,Планы!$A$12:$A$111,0)),IF(INDEX(Планы!$F$12:$F$111,MATCH(E286,Планы!$A$12:$A$111,0))="Еженедельно",MOD(F286-INDEX(Планы!$E$12:$E$111,MATCH(E286,Планы!$A$12:$A$111,0)),7)=0,F286=DATE(YEAR(F286),MONTH(F286),MIN(DAY(INDEX(Планы!$E$12:$E$111,MATCH(E286,Планы!$A$12:$A$111,0))),DAY(EOMONTH(F286,0))))))),"OK","Ошибка: нет повторения")))))))))</f>
        <v/>
      </c>
      <c r="J286" s="21" t="str">
        <f aca="false">IF(AND(I286="OK",E286&lt;&gt;""),INDEX(Планы!$G$12:$G$111,MATCH(E286,Планы!$A$12:$A$111,0)),"")</f>
        <v/>
      </c>
      <c r="K286" s="21" t="str">
        <f aca="false">IF(I286&lt;&gt;"OK","",IF(E286="",H286,INDEX(Планы!$C$12:$C$111,MATCH(E286,Планы!$A$12:$A$111,0))))</f>
        <v/>
      </c>
      <c r="L286" s="21" t="n">
        <f aca="false">IF(AND(I286="OK",E286&lt;&gt;"",O286=1),MIN(J286,N286),0)</f>
        <v>0</v>
      </c>
      <c r="M286" s="21" t="n">
        <f aca="false">IF(AND(I286="OK",E286&lt;&gt;"",O286=1),MAX(0,N286-J286),0)</f>
        <v>0</v>
      </c>
      <c r="N286" s="21" t="str">
        <f aca="false">IF(AND(I286="OK",E286&lt;&gt;""),SUMIFS($D$12:$D$511,$E$12:$E$511,E286,$F$12:$F$511,F286,$B$12:$B$511,"&lt;="&amp;Календарь!$L$5,$I$12:$I$511,"OK"),"")</f>
        <v/>
      </c>
      <c r="O286" s="19" t="n">
        <f aca="false">IF(AND(I286="OK",E286&lt;&gt;""),IF(COUNTIFS($E$12:E286,E286,$F$12:F286,F286,$I$12:I286,"OK")=1,1,0),0)</f>
        <v>0</v>
      </c>
    </row>
    <row r="287" customFormat="false" ht="22" hidden="false" customHeight="true" outlineLevel="0" collapsed="false">
      <c r="A287" s="6"/>
      <c r="B287" s="5"/>
      <c r="C287" s="6"/>
      <c r="D287" s="7"/>
      <c r="E287" s="6"/>
      <c r="F287" s="5"/>
      <c r="G287" s="6"/>
      <c r="H287" s="6"/>
      <c r="I287" s="19" t="str">
        <f aca="false">IF(COUNTA(A287:H287)=0,"",IF(OR(A287="",NOT(ISNUMBER(B287)),NOT(ISNUMBER(D287)),AND(C287&lt;&gt;"Приход",C287&lt;&gt;"Расход")),"Ошибка: поля или тип",IF(OR(B287&lt;36526,B287&gt;109574,B287&lt;&gt;INT(B287),D287&lt;0),"Ошибка: дата или сумма",IF(COUNTIFS($A$12:$A$511,A287)&lt;&gt;1,"Ошибка: повтор ID",IF(E287="",IF(OR(F287&lt;&gt;"",H287=""),"Ошибка: внеплановая статья/срок","OK"),IF(COUNTIFS(Планы!$A$12:$A$111,E287)&lt;&gt;1,"Ошибка: ID плана",IF(INDEX(Планы!$K$12:$K$111,MATCH(E287,Планы!$A$12:$A$111,0))&lt;&gt;"OK","Ошибка: исходный план",IF(OR(NOT(ISNUMBER(F287)),C287&lt;&gt;INDEX(Планы!$D$12:$D$111,MATCH(E287,Планы!$A$12:$A$111,0))),"Ошибка: срок/направление",IF(AND(F287&gt;=INDEX(Планы!$E$12:$E$111,MATCH(E287,Планы!$A$12:$A$111,0)),F287&lt;=INDEX(Планы!$L$12:$L$111,MATCH(E287,Планы!$A$12:$A$111,0)),IF(INDEX(Планы!$F$12:$F$111,MATCH(E287,Планы!$A$12:$A$111,0))="Разово",F287=INDEX(Планы!$E$12:$E$111,MATCH(E287,Планы!$A$12:$A$111,0)),IF(INDEX(Планы!$F$12:$F$111,MATCH(E287,Планы!$A$12:$A$111,0))="Еженедельно",MOD(F287-INDEX(Планы!$E$12:$E$111,MATCH(E287,Планы!$A$12:$A$111,0)),7)=0,F287=DATE(YEAR(F287),MONTH(F287),MIN(DAY(INDEX(Планы!$E$12:$E$111,MATCH(E287,Планы!$A$12:$A$111,0))),DAY(EOMONTH(F287,0))))))),"OK","Ошибка: нет повторения")))))))))</f>
        <v/>
      </c>
      <c r="J287" s="21" t="str">
        <f aca="false">IF(AND(I287="OK",E287&lt;&gt;""),INDEX(Планы!$G$12:$G$111,MATCH(E287,Планы!$A$12:$A$111,0)),"")</f>
        <v/>
      </c>
      <c r="K287" s="21" t="str">
        <f aca="false">IF(I287&lt;&gt;"OK","",IF(E287="",H287,INDEX(Планы!$C$12:$C$111,MATCH(E287,Планы!$A$12:$A$111,0))))</f>
        <v/>
      </c>
      <c r="L287" s="21" t="n">
        <f aca="false">IF(AND(I287="OK",E287&lt;&gt;"",O287=1),MIN(J287,N287),0)</f>
        <v>0</v>
      </c>
      <c r="M287" s="21" t="n">
        <f aca="false">IF(AND(I287="OK",E287&lt;&gt;"",O287=1),MAX(0,N287-J287),0)</f>
        <v>0</v>
      </c>
      <c r="N287" s="21" t="str">
        <f aca="false">IF(AND(I287="OK",E287&lt;&gt;""),SUMIFS($D$12:$D$511,$E$12:$E$511,E287,$F$12:$F$511,F287,$B$12:$B$511,"&lt;="&amp;Календарь!$L$5,$I$12:$I$511,"OK"),"")</f>
        <v/>
      </c>
      <c r="O287" s="19" t="n">
        <f aca="false">IF(AND(I287="OK",E287&lt;&gt;""),IF(COUNTIFS($E$12:E287,E287,$F$12:F287,F287,$I$12:I287,"OK")=1,1,0),0)</f>
        <v>0</v>
      </c>
    </row>
    <row r="288" customFormat="false" ht="22" hidden="false" customHeight="true" outlineLevel="0" collapsed="false">
      <c r="A288" s="6"/>
      <c r="B288" s="5"/>
      <c r="C288" s="6"/>
      <c r="D288" s="7"/>
      <c r="E288" s="6"/>
      <c r="F288" s="5"/>
      <c r="G288" s="6"/>
      <c r="H288" s="6"/>
      <c r="I288" s="19" t="str">
        <f aca="false">IF(COUNTA(A288:H288)=0,"",IF(OR(A288="",NOT(ISNUMBER(B288)),NOT(ISNUMBER(D288)),AND(C288&lt;&gt;"Приход",C288&lt;&gt;"Расход")),"Ошибка: поля или тип",IF(OR(B288&lt;36526,B288&gt;109574,B288&lt;&gt;INT(B288),D288&lt;0),"Ошибка: дата или сумма",IF(COUNTIFS($A$12:$A$511,A288)&lt;&gt;1,"Ошибка: повтор ID",IF(E288="",IF(OR(F288&lt;&gt;"",H288=""),"Ошибка: внеплановая статья/срок","OK"),IF(COUNTIFS(Планы!$A$12:$A$111,E288)&lt;&gt;1,"Ошибка: ID плана",IF(INDEX(Планы!$K$12:$K$111,MATCH(E288,Планы!$A$12:$A$111,0))&lt;&gt;"OK","Ошибка: исходный план",IF(OR(NOT(ISNUMBER(F288)),C288&lt;&gt;INDEX(Планы!$D$12:$D$111,MATCH(E288,Планы!$A$12:$A$111,0))),"Ошибка: срок/направление",IF(AND(F288&gt;=INDEX(Планы!$E$12:$E$111,MATCH(E288,Планы!$A$12:$A$111,0)),F288&lt;=INDEX(Планы!$L$12:$L$111,MATCH(E288,Планы!$A$12:$A$111,0)),IF(INDEX(Планы!$F$12:$F$111,MATCH(E288,Планы!$A$12:$A$111,0))="Разово",F288=INDEX(Планы!$E$12:$E$111,MATCH(E288,Планы!$A$12:$A$111,0)),IF(INDEX(Планы!$F$12:$F$111,MATCH(E288,Планы!$A$12:$A$111,0))="Еженедельно",MOD(F288-INDEX(Планы!$E$12:$E$111,MATCH(E288,Планы!$A$12:$A$111,0)),7)=0,F288=DATE(YEAR(F288),MONTH(F288),MIN(DAY(INDEX(Планы!$E$12:$E$111,MATCH(E288,Планы!$A$12:$A$111,0))),DAY(EOMONTH(F288,0))))))),"OK","Ошибка: нет повторения")))))))))</f>
        <v/>
      </c>
      <c r="J288" s="21" t="str">
        <f aca="false">IF(AND(I288="OK",E288&lt;&gt;""),INDEX(Планы!$G$12:$G$111,MATCH(E288,Планы!$A$12:$A$111,0)),"")</f>
        <v/>
      </c>
      <c r="K288" s="21" t="str">
        <f aca="false">IF(I288&lt;&gt;"OK","",IF(E288="",H288,INDEX(Планы!$C$12:$C$111,MATCH(E288,Планы!$A$12:$A$111,0))))</f>
        <v/>
      </c>
      <c r="L288" s="21" t="n">
        <f aca="false">IF(AND(I288="OK",E288&lt;&gt;"",O288=1),MIN(J288,N288),0)</f>
        <v>0</v>
      </c>
      <c r="M288" s="21" t="n">
        <f aca="false">IF(AND(I288="OK",E288&lt;&gt;"",O288=1),MAX(0,N288-J288),0)</f>
        <v>0</v>
      </c>
      <c r="N288" s="21" t="str">
        <f aca="false">IF(AND(I288="OK",E288&lt;&gt;""),SUMIFS($D$12:$D$511,$E$12:$E$511,E288,$F$12:$F$511,F288,$B$12:$B$511,"&lt;="&amp;Календарь!$L$5,$I$12:$I$511,"OK"),"")</f>
        <v/>
      </c>
      <c r="O288" s="19" t="n">
        <f aca="false">IF(AND(I288="OK",E288&lt;&gt;""),IF(COUNTIFS($E$12:E288,E288,$F$12:F288,F288,$I$12:I288,"OK")=1,1,0),0)</f>
        <v>0</v>
      </c>
    </row>
    <row r="289" customFormat="false" ht="22" hidden="false" customHeight="true" outlineLevel="0" collapsed="false">
      <c r="A289" s="6"/>
      <c r="B289" s="5"/>
      <c r="C289" s="6"/>
      <c r="D289" s="7"/>
      <c r="E289" s="6"/>
      <c r="F289" s="5"/>
      <c r="G289" s="6"/>
      <c r="H289" s="6"/>
      <c r="I289" s="19" t="str">
        <f aca="false">IF(COUNTA(A289:H289)=0,"",IF(OR(A289="",NOT(ISNUMBER(B289)),NOT(ISNUMBER(D289)),AND(C289&lt;&gt;"Приход",C289&lt;&gt;"Расход")),"Ошибка: поля или тип",IF(OR(B289&lt;36526,B289&gt;109574,B289&lt;&gt;INT(B289),D289&lt;0),"Ошибка: дата или сумма",IF(COUNTIFS($A$12:$A$511,A289)&lt;&gt;1,"Ошибка: повтор ID",IF(E289="",IF(OR(F289&lt;&gt;"",H289=""),"Ошибка: внеплановая статья/срок","OK"),IF(COUNTIFS(Планы!$A$12:$A$111,E289)&lt;&gt;1,"Ошибка: ID плана",IF(INDEX(Планы!$K$12:$K$111,MATCH(E289,Планы!$A$12:$A$111,0))&lt;&gt;"OK","Ошибка: исходный план",IF(OR(NOT(ISNUMBER(F289)),C289&lt;&gt;INDEX(Планы!$D$12:$D$111,MATCH(E289,Планы!$A$12:$A$111,0))),"Ошибка: срок/направление",IF(AND(F289&gt;=INDEX(Планы!$E$12:$E$111,MATCH(E289,Планы!$A$12:$A$111,0)),F289&lt;=INDEX(Планы!$L$12:$L$111,MATCH(E289,Планы!$A$12:$A$111,0)),IF(INDEX(Планы!$F$12:$F$111,MATCH(E289,Планы!$A$12:$A$111,0))="Разово",F289=INDEX(Планы!$E$12:$E$111,MATCH(E289,Планы!$A$12:$A$111,0)),IF(INDEX(Планы!$F$12:$F$111,MATCH(E289,Планы!$A$12:$A$111,0))="Еженедельно",MOD(F289-INDEX(Планы!$E$12:$E$111,MATCH(E289,Планы!$A$12:$A$111,0)),7)=0,F289=DATE(YEAR(F289),MONTH(F289),MIN(DAY(INDEX(Планы!$E$12:$E$111,MATCH(E289,Планы!$A$12:$A$111,0))),DAY(EOMONTH(F289,0))))))),"OK","Ошибка: нет повторения")))))))))</f>
        <v/>
      </c>
      <c r="J289" s="21" t="str">
        <f aca="false">IF(AND(I289="OK",E289&lt;&gt;""),INDEX(Планы!$G$12:$G$111,MATCH(E289,Планы!$A$12:$A$111,0)),"")</f>
        <v/>
      </c>
      <c r="K289" s="21" t="str">
        <f aca="false">IF(I289&lt;&gt;"OK","",IF(E289="",H289,INDEX(Планы!$C$12:$C$111,MATCH(E289,Планы!$A$12:$A$111,0))))</f>
        <v/>
      </c>
      <c r="L289" s="21" t="n">
        <f aca="false">IF(AND(I289="OK",E289&lt;&gt;"",O289=1),MIN(J289,N289),0)</f>
        <v>0</v>
      </c>
      <c r="M289" s="21" t="n">
        <f aca="false">IF(AND(I289="OK",E289&lt;&gt;"",O289=1),MAX(0,N289-J289),0)</f>
        <v>0</v>
      </c>
      <c r="N289" s="21" t="str">
        <f aca="false">IF(AND(I289="OK",E289&lt;&gt;""),SUMIFS($D$12:$D$511,$E$12:$E$511,E289,$F$12:$F$511,F289,$B$12:$B$511,"&lt;="&amp;Календарь!$L$5,$I$12:$I$511,"OK"),"")</f>
        <v/>
      </c>
      <c r="O289" s="19" t="n">
        <f aca="false">IF(AND(I289="OK",E289&lt;&gt;""),IF(COUNTIFS($E$12:E289,E289,$F$12:F289,F289,$I$12:I289,"OK")=1,1,0),0)</f>
        <v>0</v>
      </c>
    </row>
    <row r="290" customFormat="false" ht="22" hidden="false" customHeight="true" outlineLevel="0" collapsed="false">
      <c r="A290" s="6"/>
      <c r="B290" s="5"/>
      <c r="C290" s="6"/>
      <c r="D290" s="7"/>
      <c r="E290" s="6"/>
      <c r="F290" s="5"/>
      <c r="G290" s="6"/>
      <c r="H290" s="6"/>
      <c r="I290" s="19" t="str">
        <f aca="false">IF(COUNTA(A290:H290)=0,"",IF(OR(A290="",NOT(ISNUMBER(B290)),NOT(ISNUMBER(D290)),AND(C290&lt;&gt;"Приход",C290&lt;&gt;"Расход")),"Ошибка: поля или тип",IF(OR(B290&lt;36526,B290&gt;109574,B290&lt;&gt;INT(B290),D290&lt;0),"Ошибка: дата или сумма",IF(COUNTIFS($A$12:$A$511,A290)&lt;&gt;1,"Ошибка: повтор ID",IF(E290="",IF(OR(F290&lt;&gt;"",H290=""),"Ошибка: внеплановая статья/срок","OK"),IF(COUNTIFS(Планы!$A$12:$A$111,E290)&lt;&gt;1,"Ошибка: ID плана",IF(INDEX(Планы!$K$12:$K$111,MATCH(E290,Планы!$A$12:$A$111,0))&lt;&gt;"OK","Ошибка: исходный план",IF(OR(NOT(ISNUMBER(F290)),C290&lt;&gt;INDEX(Планы!$D$12:$D$111,MATCH(E290,Планы!$A$12:$A$111,0))),"Ошибка: срок/направление",IF(AND(F290&gt;=INDEX(Планы!$E$12:$E$111,MATCH(E290,Планы!$A$12:$A$111,0)),F290&lt;=INDEX(Планы!$L$12:$L$111,MATCH(E290,Планы!$A$12:$A$111,0)),IF(INDEX(Планы!$F$12:$F$111,MATCH(E290,Планы!$A$12:$A$111,0))="Разово",F290=INDEX(Планы!$E$12:$E$111,MATCH(E290,Планы!$A$12:$A$111,0)),IF(INDEX(Планы!$F$12:$F$111,MATCH(E290,Планы!$A$12:$A$111,0))="Еженедельно",MOD(F290-INDEX(Планы!$E$12:$E$111,MATCH(E290,Планы!$A$12:$A$111,0)),7)=0,F290=DATE(YEAR(F290),MONTH(F290),MIN(DAY(INDEX(Планы!$E$12:$E$111,MATCH(E290,Планы!$A$12:$A$111,0))),DAY(EOMONTH(F290,0))))))),"OK","Ошибка: нет повторения")))))))))</f>
        <v/>
      </c>
      <c r="J290" s="21" t="str">
        <f aca="false">IF(AND(I290="OK",E290&lt;&gt;""),INDEX(Планы!$G$12:$G$111,MATCH(E290,Планы!$A$12:$A$111,0)),"")</f>
        <v/>
      </c>
      <c r="K290" s="21" t="str">
        <f aca="false">IF(I290&lt;&gt;"OK","",IF(E290="",H290,INDEX(Планы!$C$12:$C$111,MATCH(E290,Планы!$A$12:$A$111,0))))</f>
        <v/>
      </c>
      <c r="L290" s="21" t="n">
        <f aca="false">IF(AND(I290="OK",E290&lt;&gt;"",O290=1),MIN(J290,N290),0)</f>
        <v>0</v>
      </c>
      <c r="M290" s="21" t="n">
        <f aca="false">IF(AND(I290="OK",E290&lt;&gt;"",O290=1),MAX(0,N290-J290),0)</f>
        <v>0</v>
      </c>
      <c r="N290" s="21" t="str">
        <f aca="false">IF(AND(I290="OK",E290&lt;&gt;""),SUMIFS($D$12:$D$511,$E$12:$E$511,E290,$F$12:$F$511,F290,$B$12:$B$511,"&lt;="&amp;Календарь!$L$5,$I$12:$I$511,"OK"),"")</f>
        <v/>
      </c>
      <c r="O290" s="19" t="n">
        <f aca="false">IF(AND(I290="OK",E290&lt;&gt;""),IF(COUNTIFS($E$12:E290,E290,$F$12:F290,F290,$I$12:I290,"OK")=1,1,0),0)</f>
        <v>0</v>
      </c>
    </row>
    <row r="291" customFormat="false" ht="22" hidden="false" customHeight="true" outlineLevel="0" collapsed="false">
      <c r="A291" s="6"/>
      <c r="B291" s="5"/>
      <c r="C291" s="6"/>
      <c r="D291" s="7"/>
      <c r="E291" s="6"/>
      <c r="F291" s="5"/>
      <c r="G291" s="6"/>
      <c r="H291" s="6"/>
      <c r="I291" s="19" t="str">
        <f aca="false">IF(COUNTA(A291:H291)=0,"",IF(OR(A291="",NOT(ISNUMBER(B291)),NOT(ISNUMBER(D291)),AND(C291&lt;&gt;"Приход",C291&lt;&gt;"Расход")),"Ошибка: поля или тип",IF(OR(B291&lt;36526,B291&gt;109574,B291&lt;&gt;INT(B291),D291&lt;0),"Ошибка: дата или сумма",IF(COUNTIFS($A$12:$A$511,A291)&lt;&gt;1,"Ошибка: повтор ID",IF(E291="",IF(OR(F291&lt;&gt;"",H291=""),"Ошибка: внеплановая статья/срок","OK"),IF(COUNTIFS(Планы!$A$12:$A$111,E291)&lt;&gt;1,"Ошибка: ID плана",IF(INDEX(Планы!$K$12:$K$111,MATCH(E291,Планы!$A$12:$A$111,0))&lt;&gt;"OK","Ошибка: исходный план",IF(OR(NOT(ISNUMBER(F291)),C291&lt;&gt;INDEX(Планы!$D$12:$D$111,MATCH(E291,Планы!$A$12:$A$111,0))),"Ошибка: срок/направление",IF(AND(F291&gt;=INDEX(Планы!$E$12:$E$111,MATCH(E291,Планы!$A$12:$A$111,0)),F291&lt;=INDEX(Планы!$L$12:$L$111,MATCH(E291,Планы!$A$12:$A$111,0)),IF(INDEX(Планы!$F$12:$F$111,MATCH(E291,Планы!$A$12:$A$111,0))="Разово",F291=INDEX(Планы!$E$12:$E$111,MATCH(E291,Планы!$A$12:$A$111,0)),IF(INDEX(Планы!$F$12:$F$111,MATCH(E291,Планы!$A$12:$A$111,0))="Еженедельно",MOD(F291-INDEX(Планы!$E$12:$E$111,MATCH(E291,Планы!$A$12:$A$111,0)),7)=0,F291=DATE(YEAR(F291),MONTH(F291),MIN(DAY(INDEX(Планы!$E$12:$E$111,MATCH(E291,Планы!$A$12:$A$111,0))),DAY(EOMONTH(F291,0))))))),"OK","Ошибка: нет повторения")))))))))</f>
        <v/>
      </c>
      <c r="J291" s="21" t="str">
        <f aca="false">IF(AND(I291="OK",E291&lt;&gt;""),INDEX(Планы!$G$12:$G$111,MATCH(E291,Планы!$A$12:$A$111,0)),"")</f>
        <v/>
      </c>
      <c r="K291" s="21" t="str">
        <f aca="false">IF(I291&lt;&gt;"OK","",IF(E291="",H291,INDEX(Планы!$C$12:$C$111,MATCH(E291,Планы!$A$12:$A$111,0))))</f>
        <v/>
      </c>
      <c r="L291" s="21" t="n">
        <f aca="false">IF(AND(I291="OK",E291&lt;&gt;"",O291=1),MIN(J291,N291),0)</f>
        <v>0</v>
      </c>
      <c r="M291" s="21" t="n">
        <f aca="false">IF(AND(I291="OK",E291&lt;&gt;"",O291=1),MAX(0,N291-J291),0)</f>
        <v>0</v>
      </c>
      <c r="N291" s="21" t="str">
        <f aca="false">IF(AND(I291="OK",E291&lt;&gt;""),SUMIFS($D$12:$D$511,$E$12:$E$511,E291,$F$12:$F$511,F291,$B$12:$B$511,"&lt;="&amp;Календарь!$L$5,$I$12:$I$511,"OK"),"")</f>
        <v/>
      </c>
      <c r="O291" s="19" t="n">
        <f aca="false">IF(AND(I291="OK",E291&lt;&gt;""),IF(COUNTIFS($E$12:E291,E291,$F$12:F291,F291,$I$12:I291,"OK")=1,1,0),0)</f>
        <v>0</v>
      </c>
    </row>
    <row r="292" customFormat="false" ht="22" hidden="false" customHeight="true" outlineLevel="0" collapsed="false">
      <c r="A292" s="6"/>
      <c r="B292" s="5"/>
      <c r="C292" s="6"/>
      <c r="D292" s="7"/>
      <c r="E292" s="6"/>
      <c r="F292" s="5"/>
      <c r="G292" s="6"/>
      <c r="H292" s="6"/>
      <c r="I292" s="19" t="str">
        <f aca="false">IF(COUNTA(A292:H292)=0,"",IF(OR(A292="",NOT(ISNUMBER(B292)),NOT(ISNUMBER(D292)),AND(C292&lt;&gt;"Приход",C292&lt;&gt;"Расход")),"Ошибка: поля или тип",IF(OR(B292&lt;36526,B292&gt;109574,B292&lt;&gt;INT(B292),D292&lt;0),"Ошибка: дата или сумма",IF(COUNTIFS($A$12:$A$511,A292)&lt;&gt;1,"Ошибка: повтор ID",IF(E292="",IF(OR(F292&lt;&gt;"",H292=""),"Ошибка: внеплановая статья/срок","OK"),IF(COUNTIFS(Планы!$A$12:$A$111,E292)&lt;&gt;1,"Ошибка: ID плана",IF(INDEX(Планы!$K$12:$K$111,MATCH(E292,Планы!$A$12:$A$111,0))&lt;&gt;"OK","Ошибка: исходный план",IF(OR(NOT(ISNUMBER(F292)),C292&lt;&gt;INDEX(Планы!$D$12:$D$111,MATCH(E292,Планы!$A$12:$A$111,0))),"Ошибка: срок/направление",IF(AND(F292&gt;=INDEX(Планы!$E$12:$E$111,MATCH(E292,Планы!$A$12:$A$111,0)),F292&lt;=INDEX(Планы!$L$12:$L$111,MATCH(E292,Планы!$A$12:$A$111,0)),IF(INDEX(Планы!$F$12:$F$111,MATCH(E292,Планы!$A$12:$A$111,0))="Разово",F292=INDEX(Планы!$E$12:$E$111,MATCH(E292,Планы!$A$12:$A$111,0)),IF(INDEX(Планы!$F$12:$F$111,MATCH(E292,Планы!$A$12:$A$111,0))="Еженедельно",MOD(F292-INDEX(Планы!$E$12:$E$111,MATCH(E292,Планы!$A$12:$A$111,0)),7)=0,F292=DATE(YEAR(F292),MONTH(F292),MIN(DAY(INDEX(Планы!$E$12:$E$111,MATCH(E292,Планы!$A$12:$A$111,0))),DAY(EOMONTH(F292,0))))))),"OK","Ошибка: нет повторения")))))))))</f>
        <v/>
      </c>
      <c r="J292" s="21" t="str">
        <f aca="false">IF(AND(I292="OK",E292&lt;&gt;""),INDEX(Планы!$G$12:$G$111,MATCH(E292,Планы!$A$12:$A$111,0)),"")</f>
        <v/>
      </c>
      <c r="K292" s="21" t="str">
        <f aca="false">IF(I292&lt;&gt;"OK","",IF(E292="",H292,INDEX(Планы!$C$12:$C$111,MATCH(E292,Планы!$A$12:$A$111,0))))</f>
        <v/>
      </c>
      <c r="L292" s="21" t="n">
        <f aca="false">IF(AND(I292="OK",E292&lt;&gt;"",O292=1),MIN(J292,N292),0)</f>
        <v>0</v>
      </c>
      <c r="M292" s="21" t="n">
        <f aca="false">IF(AND(I292="OK",E292&lt;&gt;"",O292=1),MAX(0,N292-J292),0)</f>
        <v>0</v>
      </c>
      <c r="N292" s="21" t="str">
        <f aca="false">IF(AND(I292="OK",E292&lt;&gt;""),SUMIFS($D$12:$D$511,$E$12:$E$511,E292,$F$12:$F$511,F292,$B$12:$B$511,"&lt;="&amp;Календарь!$L$5,$I$12:$I$511,"OK"),"")</f>
        <v/>
      </c>
      <c r="O292" s="19" t="n">
        <f aca="false">IF(AND(I292="OK",E292&lt;&gt;""),IF(COUNTIFS($E$12:E292,E292,$F$12:F292,F292,$I$12:I292,"OK")=1,1,0),0)</f>
        <v>0</v>
      </c>
    </row>
    <row r="293" customFormat="false" ht="22" hidden="false" customHeight="true" outlineLevel="0" collapsed="false">
      <c r="A293" s="6"/>
      <c r="B293" s="5"/>
      <c r="C293" s="6"/>
      <c r="D293" s="7"/>
      <c r="E293" s="6"/>
      <c r="F293" s="5"/>
      <c r="G293" s="6"/>
      <c r="H293" s="6"/>
      <c r="I293" s="19" t="str">
        <f aca="false">IF(COUNTA(A293:H293)=0,"",IF(OR(A293="",NOT(ISNUMBER(B293)),NOT(ISNUMBER(D293)),AND(C293&lt;&gt;"Приход",C293&lt;&gt;"Расход")),"Ошибка: поля или тип",IF(OR(B293&lt;36526,B293&gt;109574,B293&lt;&gt;INT(B293),D293&lt;0),"Ошибка: дата или сумма",IF(COUNTIFS($A$12:$A$511,A293)&lt;&gt;1,"Ошибка: повтор ID",IF(E293="",IF(OR(F293&lt;&gt;"",H293=""),"Ошибка: внеплановая статья/срок","OK"),IF(COUNTIFS(Планы!$A$12:$A$111,E293)&lt;&gt;1,"Ошибка: ID плана",IF(INDEX(Планы!$K$12:$K$111,MATCH(E293,Планы!$A$12:$A$111,0))&lt;&gt;"OK","Ошибка: исходный план",IF(OR(NOT(ISNUMBER(F293)),C293&lt;&gt;INDEX(Планы!$D$12:$D$111,MATCH(E293,Планы!$A$12:$A$111,0))),"Ошибка: срок/направление",IF(AND(F293&gt;=INDEX(Планы!$E$12:$E$111,MATCH(E293,Планы!$A$12:$A$111,0)),F293&lt;=INDEX(Планы!$L$12:$L$111,MATCH(E293,Планы!$A$12:$A$111,0)),IF(INDEX(Планы!$F$12:$F$111,MATCH(E293,Планы!$A$12:$A$111,0))="Разово",F293=INDEX(Планы!$E$12:$E$111,MATCH(E293,Планы!$A$12:$A$111,0)),IF(INDEX(Планы!$F$12:$F$111,MATCH(E293,Планы!$A$12:$A$111,0))="Еженедельно",MOD(F293-INDEX(Планы!$E$12:$E$111,MATCH(E293,Планы!$A$12:$A$111,0)),7)=0,F293=DATE(YEAR(F293),MONTH(F293),MIN(DAY(INDEX(Планы!$E$12:$E$111,MATCH(E293,Планы!$A$12:$A$111,0))),DAY(EOMONTH(F293,0))))))),"OK","Ошибка: нет повторения")))))))))</f>
        <v/>
      </c>
      <c r="J293" s="21" t="str">
        <f aca="false">IF(AND(I293="OK",E293&lt;&gt;""),INDEX(Планы!$G$12:$G$111,MATCH(E293,Планы!$A$12:$A$111,0)),"")</f>
        <v/>
      </c>
      <c r="K293" s="21" t="str">
        <f aca="false">IF(I293&lt;&gt;"OK","",IF(E293="",H293,INDEX(Планы!$C$12:$C$111,MATCH(E293,Планы!$A$12:$A$111,0))))</f>
        <v/>
      </c>
      <c r="L293" s="21" t="n">
        <f aca="false">IF(AND(I293="OK",E293&lt;&gt;"",O293=1),MIN(J293,N293),0)</f>
        <v>0</v>
      </c>
      <c r="M293" s="21" t="n">
        <f aca="false">IF(AND(I293="OK",E293&lt;&gt;"",O293=1),MAX(0,N293-J293),0)</f>
        <v>0</v>
      </c>
      <c r="N293" s="21" t="str">
        <f aca="false">IF(AND(I293="OK",E293&lt;&gt;""),SUMIFS($D$12:$D$511,$E$12:$E$511,E293,$F$12:$F$511,F293,$B$12:$B$511,"&lt;="&amp;Календарь!$L$5,$I$12:$I$511,"OK"),"")</f>
        <v/>
      </c>
      <c r="O293" s="19" t="n">
        <f aca="false">IF(AND(I293="OK",E293&lt;&gt;""),IF(COUNTIFS($E$12:E293,E293,$F$12:F293,F293,$I$12:I293,"OK")=1,1,0),0)</f>
        <v>0</v>
      </c>
    </row>
    <row r="294" customFormat="false" ht="22" hidden="false" customHeight="true" outlineLevel="0" collapsed="false">
      <c r="A294" s="6"/>
      <c r="B294" s="5"/>
      <c r="C294" s="6"/>
      <c r="D294" s="7"/>
      <c r="E294" s="6"/>
      <c r="F294" s="5"/>
      <c r="G294" s="6"/>
      <c r="H294" s="6"/>
      <c r="I294" s="19" t="str">
        <f aca="false">IF(COUNTA(A294:H294)=0,"",IF(OR(A294="",NOT(ISNUMBER(B294)),NOT(ISNUMBER(D294)),AND(C294&lt;&gt;"Приход",C294&lt;&gt;"Расход")),"Ошибка: поля или тип",IF(OR(B294&lt;36526,B294&gt;109574,B294&lt;&gt;INT(B294),D294&lt;0),"Ошибка: дата или сумма",IF(COUNTIFS($A$12:$A$511,A294)&lt;&gt;1,"Ошибка: повтор ID",IF(E294="",IF(OR(F294&lt;&gt;"",H294=""),"Ошибка: внеплановая статья/срок","OK"),IF(COUNTIFS(Планы!$A$12:$A$111,E294)&lt;&gt;1,"Ошибка: ID плана",IF(INDEX(Планы!$K$12:$K$111,MATCH(E294,Планы!$A$12:$A$111,0))&lt;&gt;"OK","Ошибка: исходный план",IF(OR(NOT(ISNUMBER(F294)),C294&lt;&gt;INDEX(Планы!$D$12:$D$111,MATCH(E294,Планы!$A$12:$A$111,0))),"Ошибка: срок/направление",IF(AND(F294&gt;=INDEX(Планы!$E$12:$E$111,MATCH(E294,Планы!$A$12:$A$111,0)),F294&lt;=INDEX(Планы!$L$12:$L$111,MATCH(E294,Планы!$A$12:$A$111,0)),IF(INDEX(Планы!$F$12:$F$111,MATCH(E294,Планы!$A$12:$A$111,0))="Разово",F294=INDEX(Планы!$E$12:$E$111,MATCH(E294,Планы!$A$12:$A$111,0)),IF(INDEX(Планы!$F$12:$F$111,MATCH(E294,Планы!$A$12:$A$111,0))="Еженедельно",MOD(F294-INDEX(Планы!$E$12:$E$111,MATCH(E294,Планы!$A$12:$A$111,0)),7)=0,F294=DATE(YEAR(F294),MONTH(F294),MIN(DAY(INDEX(Планы!$E$12:$E$111,MATCH(E294,Планы!$A$12:$A$111,0))),DAY(EOMONTH(F294,0))))))),"OK","Ошибка: нет повторения")))))))))</f>
        <v/>
      </c>
      <c r="J294" s="21" t="str">
        <f aca="false">IF(AND(I294="OK",E294&lt;&gt;""),INDEX(Планы!$G$12:$G$111,MATCH(E294,Планы!$A$12:$A$111,0)),"")</f>
        <v/>
      </c>
      <c r="K294" s="21" t="str">
        <f aca="false">IF(I294&lt;&gt;"OK","",IF(E294="",H294,INDEX(Планы!$C$12:$C$111,MATCH(E294,Планы!$A$12:$A$111,0))))</f>
        <v/>
      </c>
      <c r="L294" s="21" t="n">
        <f aca="false">IF(AND(I294="OK",E294&lt;&gt;"",O294=1),MIN(J294,N294),0)</f>
        <v>0</v>
      </c>
      <c r="M294" s="21" t="n">
        <f aca="false">IF(AND(I294="OK",E294&lt;&gt;"",O294=1),MAX(0,N294-J294),0)</f>
        <v>0</v>
      </c>
      <c r="N294" s="21" t="str">
        <f aca="false">IF(AND(I294="OK",E294&lt;&gt;""),SUMIFS($D$12:$D$511,$E$12:$E$511,E294,$F$12:$F$511,F294,$B$12:$B$511,"&lt;="&amp;Календарь!$L$5,$I$12:$I$511,"OK"),"")</f>
        <v/>
      </c>
      <c r="O294" s="19" t="n">
        <f aca="false">IF(AND(I294="OK",E294&lt;&gt;""),IF(COUNTIFS($E$12:E294,E294,$F$12:F294,F294,$I$12:I294,"OK")=1,1,0),0)</f>
        <v>0</v>
      </c>
    </row>
    <row r="295" customFormat="false" ht="22" hidden="false" customHeight="true" outlineLevel="0" collapsed="false">
      <c r="A295" s="6"/>
      <c r="B295" s="5"/>
      <c r="C295" s="6"/>
      <c r="D295" s="7"/>
      <c r="E295" s="6"/>
      <c r="F295" s="5"/>
      <c r="G295" s="6"/>
      <c r="H295" s="6"/>
      <c r="I295" s="19" t="str">
        <f aca="false">IF(COUNTA(A295:H295)=0,"",IF(OR(A295="",NOT(ISNUMBER(B295)),NOT(ISNUMBER(D295)),AND(C295&lt;&gt;"Приход",C295&lt;&gt;"Расход")),"Ошибка: поля или тип",IF(OR(B295&lt;36526,B295&gt;109574,B295&lt;&gt;INT(B295),D295&lt;0),"Ошибка: дата или сумма",IF(COUNTIFS($A$12:$A$511,A295)&lt;&gt;1,"Ошибка: повтор ID",IF(E295="",IF(OR(F295&lt;&gt;"",H295=""),"Ошибка: внеплановая статья/срок","OK"),IF(COUNTIFS(Планы!$A$12:$A$111,E295)&lt;&gt;1,"Ошибка: ID плана",IF(INDEX(Планы!$K$12:$K$111,MATCH(E295,Планы!$A$12:$A$111,0))&lt;&gt;"OK","Ошибка: исходный план",IF(OR(NOT(ISNUMBER(F295)),C295&lt;&gt;INDEX(Планы!$D$12:$D$111,MATCH(E295,Планы!$A$12:$A$111,0))),"Ошибка: срок/направление",IF(AND(F295&gt;=INDEX(Планы!$E$12:$E$111,MATCH(E295,Планы!$A$12:$A$111,0)),F295&lt;=INDEX(Планы!$L$12:$L$111,MATCH(E295,Планы!$A$12:$A$111,0)),IF(INDEX(Планы!$F$12:$F$111,MATCH(E295,Планы!$A$12:$A$111,0))="Разово",F295=INDEX(Планы!$E$12:$E$111,MATCH(E295,Планы!$A$12:$A$111,0)),IF(INDEX(Планы!$F$12:$F$111,MATCH(E295,Планы!$A$12:$A$111,0))="Еженедельно",MOD(F295-INDEX(Планы!$E$12:$E$111,MATCH(E295,Планы!$A$12:$A$111,0)),7)=0,F295=DATE(YEAR(F295),MONTH(F295),MIN(DAY(INDEX(Планы!$E$12:$E$111,MATCH(E295,Планы!$A$12:$A$111,0))),DAY(EOMONTH(F295,0))))))),"OK","Ошибка: нет повторения")))))))))</f>
        <v/>
      </c>
      <c r="J295" s="21" t="str">
        <f aca="false">IF(AND(I295="OK",E295&lt;&gt;""),INDEX(Планы!$G$12:$G$111,MATCH(E295,Планы!$A$12:$A$111,0)),"")</f>
        <v/>
      </c>
      <c r="K295" s="21" t="str">
        <f aca="false">IF(I295&lt;&gt;"OK","",IF(E295="",H295,INDEX(Планы!$C$12:$C$111,MATCH(E295,Планы!$A$12:$A$111,0))))</f>
        <v/>
      </c>
      <c r="L295" s="21" t="n">
        <f aca="false">IF(AND(I295="OK",E295&lt;&gt;"",O295=1),MIN(J295,N295),0)</f>
        <v>0</v>
      </c>
      <c r="M295" s="21" t="n">
        <f aca="false">IF(AND(I295="OK",E295&lt;&gt;"",O295=1),MAX(0,N295-J295),0)</f>
        <v>0</v>
      </c>
      <c r="N295" s="21" t="str">
        <f aca="false">IF(AND(I295="OK",E295&lt;&gt;""),SUMIFS($D$12:$D$511,$E$12:$E$511,E295,$F$12:$F$511,F295,$B$12:$B$511,"&lt;="&amp;Календарь!$L$5,$I$12:$I$511,"OK"),"")</f>
        <v/>
      </c>
      <c r="O295" s="19" t="n">
        <f aca="false">IF(AND(I295="OK",E295&lt;&gt;""),IF(COUNTIFS($E$12:E295,E295,$F$12:F295,F295,$I$12:I295,"OK")=1,1,0),0)</f>
        <v>0</v>
      </c>
    </row>
    <row r="296" customFormat="false" ht="22" hidden="false" customHeight="true" outlineLevel="0" collapsed="false">
      <c r="A296" s="6"/>
      <c r="B296" s="5"/>
      <c r="C296" s="6"/>
      <c r="D296" s="7"/>
      <c r="E296" s="6"/>
      <c r="F296" s="5"/>
      <c r="G296" s="6"/>
      <c r="H296" s="6"/>
      <c r="I296" s="19" t="str">
        <f aca="false">IF(COUNTA(A296:H296)=0,"",IF(OR(A296="",NOT(ISNUMBER(B296)),NOT(ISNUMBER(D296)),AND(C296&lt;&gt;"Приход",C296&lt;&gt;"Расход")),"Ошибка: поля или тип",IF(OR(B296&lt;36526,B296&gt;109574,B296&lt;&gt;INT(B296),D296&lt;0),"Ошибка: дата или сумма",IF(COUNTIFS($A$12:$A$511,A296)&lt;&gt;1,"Ошибка: повтор ID",IF(E296="",IF(OR(F296&lt;&gt;"",H296=""),"Ошибка: внеплановая статья/срок","OK"),IF(COUNTIFS(Планы!$A$12:$A$111,E296)&lt;&gt;1,"Ошибка: ID плана",IF(INDEX(Планы!$K$12:$K$111,MATCH(E296,Планы!$A$12:$A$111,0))&lt;&gt;"OK","Ошибка: исходный план",IF(OR(NOT(ISNUMBER(F296)),C296&lt;&gt;INDEX(Планы!$D$12:$D$111,MATCH(E296,Планы!$A$12:$A$111,0))),"Ошибка: срок/направление",IF(AND(F296&gt;=INDEX(Планы!$E$12:$E$111,MATCH(E296,Планы!$A$12:$A$111,0)),F296&lt;=INDEX(Планы!$L$12:$L$111,MATCH(E296,Планы!$A$12:$A$111,0)),IF(INDEX(Планы!$F$12:$F$111,MATCH(E296,Планы!$A$12:$A$111,0))="Разово",F296=INDEX(Планы!$E$12:$E$111,MATCH(E296,Планы!$A$12:$A$111,0)),IF(INDEX(Планы!$F$12:$F$111,MATCH(E296,Планы!$A$12:$A$111,0))="Еженедельно",MOD(F296-INDEX(Планы!$E$12:$E$111,MATCH(E296,Планы!$A$12:$A$111,0)),7)=0,F296=DATE(YEAR(F296),MONTH(F296),MIN(DAY(INDEX(Планы!$E$12:$E$111,MATCH(E296,Планы!$A$12:$A$111,0))),DAY(EOMONTH(F296,0))))))),"OK","Ошибка: нет повторения")))))))))</f>
        <v/>
      </c>
      <c r="J296" s="21" t="str">
        <f aca="false">IF(AND(I296="OK",E296&lt;&gt;""),INDEX(Планы!$G$12:$G$111,MATCH(E296,Планы!$A$12:$A$111,0)),"")</f>
        <v/>
      </c>
      <c r="K296" s="21" t="str">
        <f aca="false">IF(I296&lt;&gt;"OK","",IF(E296="",H296,INDEX(Планы!$C$12:$C$111,MATCH(E296,Планы!$A$12:$A$111,0))))</f>
        <v/>
      </c>
      <c r="L296" s="21" t="n">
        <f aca="false">IF(AND(I296="OK",E296&lt;&gt;"",O296=1),MIN(J296,N296),0)</f>
        <v>0</v>
      </c>
      <c r="M296" s="21" t="n">
        <f aca="false">IF(AND(I296="OK",E296&lt;&gt;"",O296=1),MAX(0,N296-J296),0)</f>
        <v>0</v>
      </c>
      <c r="N296" s="21" t="str">
        <f aca="false">IF(AND(I296="OK",E296&lt;&gt;""),SUMIFS($D$12:$D$511,$E$12:$E$511,E296,$F$12:$F$511,F296,$B$12:$B$511,"&lt;="&amp;Календарь!$L$5,$I$12:$I$511,"OK"),"")</f>
        <v/>
      </c>
      <c r="O296" s="19" t="n">
        <f aca="false">IF(AND(I296="OK",E296&lt;&gt;""),IF(COUNTIFS($E$12:E296,E296,$F$12:F296,F296,$I$12:I296,"OK")=1,1,0),0)</f>
        <v>0</v>
      </c>
    </row>
    <row r="297" customFormat="false" ht="22" hidden="false" customHeight="true" outlineLevel="0" collapsed="false">
      <c r="A297" s="6"/>
      <c r="B297" s="5"/>
      <c r="C297" s="6"/>
      <c r="D297" s="7"/>
      <c r="E297" s="6"/>
      <c r="F297" s="5"/>
      <c r="G297" s="6"/>
      <c r="H297" s="6"/>
      <c r="I297" s="19" t="str">
        <f aca="false">IF(COUNTA(A297:H297)=0,"",IF(OR(A297="",NOT(ISNUMBER(B297)),NOT(ISNUMBER(D297)),AND(C297&lt;&gt;"Приход",C297&lt;&gt;"Расход")),"Ошибка: поля или тип",IF(OR(B297&lt;36526,B297&gt;109574,B297&lt;&gt;INT(B297),D297&lt;0),"Ошибка: дата или сумма",IF(COUNTIFS($A$12:$A$511,A297)&lt;&gt;1,"Ошибка: повтор ID",IF(E297="",IF(OR(F297&lt;&gt;"",H297=""),"Ошибка: внеплановая статья/срок","OK"),IF(COUNTIFS(Планы!$A$12:$A$111,E297)&lt;&gt;1,"Ошибка: ID плана",IF(INDEX(Планы!$K$12:$K$111,MATCH(E297,Планы!$A$12:$A$111,0))&lt;&gt;"OK","Ошибка: исходный план",IF(OR(NOT(ISNUMBER(F297)),C297&lt;&gt;INDEX(Планы!$D$12:$D$111,MATCH(E297,Планы!$A$12:$A$111,0))),"Ошибка: срок/направление",IF(AND(F297&gt;=INDEX(Планы!$E$12:$E$111,MATCH(E297,Планы!$A$12:$A$111,0)),F297&lt;=INDEX(Планы!$L$12:$L$111,MATCH(E297,Планы!$A$12:$A$111,0)),IF(INDEX(Планы!$F$12:$F$111,MATCH(E297,Планы!$A$12:$A$111,0))="Разово",F297=INDEX(Планы!$E$12:$E$111,MATCH(E297,Планы!$A$12:$A$111,0)),IF(INDEX(Планы!$F$12:$F$111,MATCH(E297,Планы!$A$12:$A$111,0))="Еженедельно",MOD(F297-INDEX(Планы!$E$12:$E$111,MATCH(E297,Планы!$A$12:$A$111,0)),7)=0,F297=DATE(YEAR(F297),MONTH(F297),MIN(DAY(INDEX(Планы!$E$12:$E$111,MATCH(E297,Планы!$A$12:$A$111,0))),DAY(EOMONTH(F297,0))))))),"OK","Ошибка: нет повторения")))))))))</f>
        <v/>
      </c>
      <c r="J297" s="21" t="str">
        <f aca="false">IF(AND(I297="OK",E297&lt;&gt;""),INDEX(Планы!$G$12:$G$111,MATCH(E297,Планы!$A$12:$A$111,0)),"")</f>
        <v/>
      </c>
      <c r="K297" s="21" t="str">
        <f aca="false">IF(I297&lt;&gt;"OK","",IF(E297="",H297,INDEX(Планы!$C$12:$C$111,MATCH(E297,Планы!$A$12:$A$111,0))))</f>
        <v/>
      </c>
      <c r="L297" s="21" t="n">
        <f aca="false">IF(AND(I297="OK",E297&lt;&gt;"",O297=1),MIN(J297,N297),0)</f>
        <v>0</v>
      </c>
      <c r="M297" s="21" t="n">
        <f aca="false">IF(AND(I297="OK",E297&lt;&gt;"",O297=1),MAX(0,N297-J297),0)</f>
        <v>0</v>
      </c>
      <c r="N297" s="21" t="str">
        <f aca="false">IF(AND(I297="OK",E297&lt;&gt;""),SUMIFS($D$12:$D$511,$E$12:$E$511,E297,$F$12:$F$511,F297,$B$12:$B$511,"&lt;="&amp;Календарь!$L$5,$I$12:$I$511,"OK"),"")</f>
        <v/>
      </c>
      <c r="O297" s="19" t="n">
        <f aca="false">IF(AND(I297="OK",E297&lt;&gt;""),IF(COUNTIFS($E$12:E297,E297,$F$12:F297,F297,$I$12:I297,"OK")=1,1,0),0)</f>
        <v>0</v>
      </c>
    </row>
    <row r="298" customFormat="false" ht="22" hidden="false" customHeight="true" outlineLevel="0" collapsed="false">
      <c r="A298" s="6"/>
      <c r="B298" s="5"/>
      <c r="C298" s="6"/>
      <c r="D298" s="7"/>
      <c r="E298" s="6"/>
      <c r="F298" s="5"/>
      <c r="G298" s="6"/>
      <c r="H298" s="6"/>
      <c r="I298" s="19" t="str">
        <f aca="false">IF(COUNTA(A298:H298)=0,"",IF(OR(A298="",NOT(ISNUMBER(B298)),NOT(ISNUMBER(D298)),AND(C298&lt;&gt;"Приход",C298&lt;&gt;"Расход")),"Ошибка: поля или тип",IF(OR(B298&lt;36526,B298&gt;109574,B298&lt;&gt;INT(B298),D298&lt;0),"Ошибка: дата или сумма",IF(COUNTIFS($A$12:$A$511,A298)&lt;&gt;1,"Ошибка: повтор ID",IF(E298="",IF(OR(F298&lt;&gt;"",H298=""),"Ошибка: внеплановая статья/срок","OK"),IF(COUNTIFS(Планы!$A$12:$A$111,E298)&lt;&gt;1,"Ошибка: ID плана",IF(INDEX(Планы!$K$12:$K$111,MATCH(E298,Планы!$A$12:$A$111,0))&lt;&gt;"OK","Ошибка: исходный план",IF(OR(NOT(ISNUMBER(F298)),C298&lt;&gt;INDEX(Планы!$D$12:$D$111,MATCH(E298,Планы!$A$12:$A$111,0))),"Ошибка: срок/направление",IF(AND(F298&gt;=INDEX(Планы!$E$12:$E$111,MATCH(E298,Планы!$A$12:$A$111,0)),F298&lt;=INDEX(Планы!$L$12:$L$111,MATCH(E298,Планы!$A$12:$A$111,0)),IF(INDEX(Планы!$F$12:$F$111,MATCH(E298,Планы!$A$12:$A$111,0))="Разово",F298=INDEX(Планы!$E$12:$E$111,MATCH(E298,Планы!$A$12:$A$111,0)),IF(INDEX(Планы!$F$12:$F$111,MATCH(E298,Планы!$A$12:$A$111,0))="Еженедельно",MOD(F298-INDEX(Планы!$E$12:$E$111,MATCH(E298,Планы!$A$12:$A$111,0)),7)=0,F298=DATE(YEAR(F298),MONTH(F298),MIN(DAY(INDEX(Планы!$E$12:$E$111,MATCH(E298,Планы!$A$12:$A$111,0))),DAY(EOMONTH(F298,0))))))),"OK","Ошибка: нет повторения")))))))))</f>
        <v/>
      </c>
      <c r="J298" s="21" t="str">
        <f aca="false">IF(AND(I298="OK",E298&lt;&gt;""),INDEX(Планы!$G$12:$G$111,MATCH(E298,Планы!$A$12:$A$111,0)),"")</f>
        <v/>
      </c>
      <c r="K298" s="21" t="str">
        <f aca="false">IF(I298&lt;&gt;"OK","",IF(E298="",H298,INDEX(Планы!$C$12:$C$111,MATCH(E298,Планы!$A$12:$A$111,0))))</f>
        <v/>
      </c>
      <c r="L298" s="21" t="n">
        <f aca="false">IF(AND(I298="OK",E298&lt;&gt;"",O298=1),MIN(J298,N298),0)</f>
        <v>0</v>
      </c>
      <c r="M298" s="21" t="n">
        <f aca="false">IF(AND(I298="OK",E298&lt;&gt;"",O298=1),MAX(0,N298-J298),0)</f>
        <v>0</v>
      </c>
      <c r="N298" s="21" t="str">
        <f aca="false">IF(AND(I298="OK",E298&lt;&gt;""),SUMIFS($D$12:$D$511,$E$12:$E$511,E298,$F$12:$F$511,F298,$B$12:$B$511,"&lt;="&amp;Календарь!$L$5,$I$12:$I$511,"OK"),"")</f>
        <v/>
      </c>
      <c r="O298" s="19" t="n">
        <f aca="false">IF(AND(I298="OK",E298&lt;&gt;""),IF(COUNTIFS($E$12:E298,E298,$F$12:F298,F298,$I$12:I298,"OK")=1,1,0),0)</f>
        <v>0</v>
      </c>
    </row>
    <row r="299" customFormat="false" ht="22" hidden="false" customHeight="true" outlineLevel="0" collapsed="false">
      <c r="A299" s="6"/>
      <c r="B299" s="5"/>
      <c r="C299" s="6"/>
      <c r="D299" s="7"/>
      <c r="E299" s="6"/>
      <c r="F299" s="5"/>
      <c r="G299" s="6"/>
      <c r="H299" s="6"/>
      <c r="I299" s="19" t="str">
        <f aca="false">IF(COUNTA(A299:H299)=0,"",IF(OR(A299="",NOT(ISNUMBER(B299)),NOT(ISNUMBER(D299)),AND(C299&lt;&gt;"Приход",C299&lt;&gt;"Расход")),"Ошибка: поля или тип",IF(OR(B299&lt;36526,B299&gt;109574,B299&lt;&gt;INT(B299),D299&lt;0),"Ошибка: дата или сумма",IF(COUNTIFS($A$12:$A$511,A299)&lt;&gt;1,"Ошибка: повтор ID",IF(E299="",IF(OR(F299&lt;&gt;"",H299=""),"Ошибка: внеплановая статья/срок","OK"),IF(COUNTIFS(Планы!$A$12:$A$111,E299)&lt;&gt;1,"Ошибка: ID плана",IF(INDEX(Планы!$K$12:$K$111,MATCH(E299,Планы!$A$12:$A$111,0))&lt;&gt;"OK","Ошибка: исходный план",IF(OR(NOT(ISNUMBER(F299)),C299&lt;&gt;INDEX(Планы!$D$12:$D$111,MATCH(E299,Планы!$A$12:$A$111,0))),"Ошибка: срок/направление",IF(AND(F299&gt;=INDEX(Планы!$E$12:$E$111,MATCH(E299,Планы!$A$12:$A$111,0)),F299&lt;=INDEX(Планы!$L$12:$L$111,MATCH(E299,Планы!$A$12:$A$111,0)),IF(INDEX(Планы!$F$12:$F$111,MATCH(E299,Планы!$A$12:$A$111,0))="Разово",F299=INDEX(Планы!$E$12:$E$111,MATCH(E299,Планы!$A$12:$A$111,0)),IF(INDEX(Планы!$F$12:$F$111,MATCH(E299,Планы!$A$12:$A$111,0))="Еженедельно",MOD(F299-INDEX(Планы!$E$12:$E$111,MATCH(E299,Планы!$A$12:$A$111,0)),7)=0,F299=DATE(YEAR(F299),MONTH(F299),MIN(DAY(INDEX(Планы!$E$12:$E$111,MATCH(E299,Планы!$A$12:$A$111,0))),DAY(EOMONTH(F299,0))))))),"OK","Ошибка: нет повторения")))))))))</f>
        <v/>
      </c>
      <c r="J299" s="21" t="str">
        <f aca="false">IF(AND(I299="OK",E299&lt;&gt;""),INDEX(Планы!$G$12:$G$111,MATCH(E299,Планы!$A$12:$A$111,0)),"")</f>
        <v/>
      </c>
      <c r="K299" s="21" t="str">
        <f aca="false">IF(I299&lt;&gt;"OK","",IF(E299="",H299,INDEX(Планы!$C$12:$C$111,MATCH(E299,Планы!$A$12:$A$111,0))))</f>
        <v/>
      </c>
      <c r="L299" s="21" t="n">
        <f aca="false">IF(AND(I299="OK",E299&lt;&gt;"",O299=1),MIN(J299,N299),0)</f>
        <v>0</v>
      </c>
      <c r="M299" s="21" t="n">
        <f aca="false">IF(AND(I299="OK",E299&lt;&gt;"",O299=1),MAX(0,N299-J299),0)</f>
        <v>0</v>
      </c>
      <c r="N299" s="21" t="str">
        <f aca="false">IF(AND(I299="OK",E299&lt;&gt;""),SUMIFS($D$12:$D$511,$E$12:$E$511,E299,$F$12:$F$511,F299,$B$12:$B$511,"&lt;="&amp;Календарь!$L$5,$I$12:$I$511,"OK"),"")</f>
        <v/>
      </c>
      <c r="O299" s="19" t="n">
        <f aca="false">IF(AND(I299="OK",E299&lt;&gt;""),IF(COUNTIFS($E$12:E299,E299,$F$12:F299,F299,$I$12:I299,"OK")=1,1,0),0)</f>
        <v>0</v>
      </c>
    </row>
    <row r="300" customFormat="false" ht="22" hidden="false" customHeight="true" outlineLevel="0" collapsed="false">
      <c r="A300" s="6"/>
      <c r="B300" s="5"/>
      <c r="C300" s="6"/>
      <c r="D300" s="7"/>
      <c r="E300" s="6"/>
      <c r="F300" s="5"/>
      <c r="G300" s="6"/>
      <c r="H300" s="6"/>
      <c r="I300" s="19" t="str">
        <f aca="false">IF(COUNTA(A300:H300)=0,"",IF(OR(A300="",NOT(ISNUMBER(B300)),NOT(ISNUMBER(D300)),AND(C300&lt;&gt;"Приход",C300&lt;&gt;"Расход")),"Ошибка: поля или тип",IF(OR(B300&lt;36526,B300&gt;109574,B300&lt;&gt;INT(B300),D300&lt;0),"Ошибка: дата или сумма",IF(COUNTIFS($A$12:$A$511,A300)&lt;&gt;1,"Ошибка: повтор ID",IF(E300="",IF(OR(F300&lt;&gt;"",H300=""),"Ошибка: внеплановая статья/срок","OK"),IF(COUNTIFS(Планы!$A$12:$A$111,E300)&lt;&gt;1,"Ошибка: ID плана",IF(INDEX(Планы!$K$12:$K$111,MATCH(E300,Планы!$A$12:$A$111,0))&lt;&gt;"OK","Ошибка: исходный план",IF(OR(NOT(ISNUMBER(F300)),C300&lt;&gt;INDEX(Планы!$D$12:$D$111,MATCH(E300,Планы!$A$12:$A$111,0))),"Ошибка: срок/направление",IF(AND(F300&gt;=INDEX(Планы!$E$12:$E$111,MATCH(E300,Планы!$A$12:$A$111,0)),F300&lt;=INDEX(Планы!$L$12:$L$111,MATCH(E300,Планы!$A$12:$A$111,0)),IF(INDEX(Планы!$F$12:$F$111,MATCH(E300,Планы!$A$12:$A$111,0))="Разово",F300=INDEX(Планы!$E$12:$E$111,MATCH(E300,Планы!$A$12:$A$111,0)),IF(INDEX(Планы!$F$12:$F$111,MATCH(E300,Планы!$A$12:$A$111,0))="Еженедельно",MOD(F300-INDEX(Планы!$E$12:$E$111,MATCH(E300,Планы!$A$12:$A$111,0)),7)=0,F300=DATE(YEAR(F300),MONTH(F300),MIN(DAY(INDEX(Планы!$E$12:$E$111,MATCH(E300,Планы!$A$12:$A$111,0))),DAY(EOMONTH(F300,0))))))),"OK","Ошибка: нет повторения")))))))))</f>
        <v/>
      </c>
      <c r="J300" s="21" t="str">
        <f aca="false">IF(AND(I300="OK",E300&lt;&gt;""),INDEX(Планы!$G$12:$G$111,MATCH(E300,Планы!$A$12:$A$111,0)),"")</f>
        <v/>
      </c>
      <c r="K300" s="21" t="str">
        <f aca="false">IF(I300&lt;&gt;"OK","",IF(E300="",H300,INDEX(Планы!$C$12:$C$111,MATCH(E300,Планы!$A$12:$A$111,0))))</f>
        <v/>
      </c>
      <c r="L300" s="21" t="n">
        <f aca="false">IF(AND(I300="OK",E300&lt;&gt;"",O300=1),MIN(J300,N300),0)</f>
        <v>0</v>
      </c>
      <c r="M300" s="21" t="n">
        <f aca="false">IF(AND(I300="OK",E300&lt;&gt;"",O300=1),MAX(0,N300-J300),0)</f>
        <v>0</v>
      </c>
      <c r="N300" s="21" t="str">
        <f aca="false">IF(AND(I300="OK",E300&lt;&gt;""),SUMIFS($D$12:$D$511,$E$12:$E$511,E300,$F$12:$F$511,F300,$B$12:$B$511,"&lt;="&amp;Календарь!$L$5,$I$12:$I$511,"OK"),"")</f>
        <v/>
      </c>
      <c r="O300" s="19" t="n">
        <f aca="false">IF(AND(I300="OK",E300&lt;&gt;""),IF(COUNTIFS($E$12:E300,E300,$F$12:F300,F300,$I$12:I300,"OK")=1,1,0),0)</f>
        <v>0</v>
      </c>
    </row>
    <row r="301" customFormat="false" ht="22" hidden="false" customHeight="true" outlineLevel="0" collapsed="false">
      <c r="A301" s="6"/>
      <c r="B301" s="5"/>
      <c r="C301" s="6"/>
      <c r="D301" s="7"/>
      <c r="E301" s="6"/>
      <c r="F301" s="5"/>
      <c r="G301" s="6"/>
      <c r="H301" s="6"/>
      <c r="I301" s="19" t="str">
        <f aca="false">IF(COUNTA(A301:H301)=0,"",IF(OR(A301="",NOT(ISNUMBER(B301)),NOT(ISNUMBER(D301)),AND(C301&lt;&gt;"Приход",C301&lt;&gt;"Расход")),"Ошибка: поля или тип",IF(OR(B301&lt;36526,B301&gt;109574,B301&lt;&gt;INT(B301),D301&lt;0),"Ошибка: дата или сумма",IF(COUNTIFS($A$12:$A$511,A301)&lt;&gt;1,"Ошибка: повтор ID",IF(E301="",IF(OR(F301&lt;&gt;"",H301=""),"Ошибка: внеплановая статья/срок","OK"),IF(COUNTIFS(Планы!$A$12:$A$111,E301)&lt;&gt;1,"Ошибка: ID плана",IF(INDEX(Планы!$K$12:$K$111,MATCH(E301,Планы!$A$12:$A$111,0))&lt;&gt;"OK","Ошибка: исходный план",IF(OR(NOT(ISNUMBER(F301)),C301&lt;&gt;INDEX(Планы!$D$12:$D$111,MATCH(E301,Планы!$A$12:$A$111,0))),"Ошибка: срок/направление",IF(AND(F301&gt;=INDEX(Планы!$E$12:$E$111,MATCH(E301,Планы!$A$12:$A$111,0)),F301&lt;=INDEX(Планы!$L$12:$L$111,MATCH(E301,Планы!$A$12:$A$111,0)),IF(INDEX(Планы!$F$12:$F$111,MATCH(E301,Планы!$A$12:$A$111,0))="Разово",F301=INDEX(Планы!$E$12:$E$111,MATCH(E301,Планы!$A$12:$A$111,0)),IF(INDEX(Планы!$F$12:$F$111,MATCH(E301,Планы!$A$12:$A$111,0))="Еженедельно",MOD(F301-INDEX(Планы!$E$12:$E$111,MATCH(E301,Планы!$A$12:$A$111,0)),7)=0,F301=DATE(YEAR(F301),MONTH(F301),MIN(DAY(INDEX(Планы!$E$12:$E$111,MATCH(E301,Планы!$A$12:$A$111,0))),DAY(EOMONTH(F301,0))))))),"OK","Ошибка: нет повторения")))))))))</f>
        <v/>
      </c>
      <c r="J301" s="21" t="str">
        <f aca="false">IF(AND(I301="OK",E301&lt;&gt;""),INDEX(Планы!$G$12:$G$111,MATCH(E301,Планы!$A$12:$A$111,0)),"")</f>
        <v/>
      </c>
      <c r="K301" s="21" t="str">
        <f aca="false">IF(I301&lt;&gt;"OK","",IF(E301="",H301,INDEX(Планы!$C$12:$C$111,MATCH(E301,Планы!$A$12:$A$111,0))))</f>
        <v/>
      </c>
      <c r="L301" s="21" t="n">
        <f aca="false">IF(AND(I301="OK",E301&lt;&gt;"",O301=1),MIN(J301,N301),0)</f>
        <v>0</v>
      </c>
      <c r="M301" s="21" t="n">
        <f aca="false">IF(AND(I301="OK",E301&lt;&gt;"",O301=1),MAX(0,N301-J301),0)</f>
        <v>0</v>
      </c>
      <c r="N301" s="21" t="str">
        <f aca="false">IF(AND(I301="OK",E301&lt;&gt;""),SUMIFS($D$12:$D$511,$E$12:$E$511,E301,$F$12:$F$511,F301,$B$12:$B$511,"&lt;="&amp;Календарь!$L$5,$I$12:$I$511,"OK"),"")</f>
        <v/>
      </c>
      <c r="O301" s="19" t="n">
        <f aca="false">IF(AND(I301="OK",E301&lt;&gt;""),IF(COUNTIFS($E$12:E301,E301,$F$12:F301,F301,$I$12:I301,"OK")=1,1,0),0)</f>
        <v>0</v>
      </c>
    </row>
    <row r="302" customFormat="false" ht="22" hidden="false" customHeight="true" outlineLevel="0" collapsed="false">
      <c r="A302" s="6"/>
      <c r="B302" s="5"/>
      <c r="C302" s="6"/>
      <c r="D302" s="7"/>
      <c r="E302" s="6"/>
      <c r="F302" s="5"/>
      <c r="G302" s="6"/>
      <c r="H302" s="6"/>
      <c r="I302" s="19" t="str">
        <f aca="false">IF(COUNTA(A302:H302)=0,"",IF(OR(A302="",NOT(ISNUMBER(B302)),NOT(ISNUMBER(D302)),AND(C302&lt;&gt;"Приход",C302&lt;&gt;"Расход")),"Ошибка: поля или тип",IF(OR(B302&lt;36526,B302&gt;109574,B302&lt;&gt;INT(B302),D302&lt;0),"Ошибка: дата или сумма",IF(COUNTIFS($A$12:$A$511,A302)&lt;&gt;1,"Ошибка: повтор ID",IF(E302="",IF(OR(F302&lt;&gt;"",H302=""),"Ошибка: внеплановая статья/срок","OK"),IF(COUNTIFS(Планы!$A$12:$A$111,E302)&lt;&gt;1,"Ошибка: ID плана",IF(INDEX(Планы!$K$12:$K$111,MATCH(E302,Планы!$A$12:$A$111,0))&lt;&gt;"OK","Ошибка: исходный план",IF(OR(NOT(ISNUMBER(F302)),C302&lt;&gt;INDEX(Планы!$D$12:$D$111,MATCH(E302,Планы!$A$12:$A$111,0))),"Ошибка: срок/направление",IF(AND(F302&gt;=INDEX(Планы!$E$12:$E$111,MATCH(E302,Планы!$A$12:$A$111,0)),F302&lt;=INDEX(Планы!$L$12:$L$111,MATCH(E302,Планы!$A$12:$A$111,0)),IF(INDEX(Планы!$F$12:$F$111,MATCH(E302,Планы!$A$12:$A$111,0))="Разово",F302=INDEX(Планы!$E$12:$E$111,MATCH(E302,Планы!$A$12:$A$111,0)),IF(INDEX(Планы!$F$12:$F$111,MATCH(E302,Планы!$A$12:$A$111,0))="Еженедельно",MOD(F302-INDEX(Планы!$E$12:$E$111,MATCH(E302,Планы!$A$12:$A$111,0)),7)=0,F302=DATE(YEAR(F302),MONTH(F302),MIN(DAY(INDEX(Планы!$E$12:$E$111,MATCH(E302,Планы!$A$12:$A$111,0))),DAY(EOMONTH(F302,0))))))),"OK","Ошибка: нет повторения")))))))))</f>
        <v/>
      </c>
      <c r="J302" s="21" t="str">
        <f aca="false">IF(AND(I302="OK",E302&lt;&gt;""),INDEX(Планы!$G$12:$G$111,MATCH(E302,Планы!$A$12:$A$111,0)),"")</f>
        <v/>
      </c>
      <c r="K302" s="21" t="str">
        <f aca="false">IF(I302&lt;&gt;"OK","",IF(E302="",H302,INDEX(Планы!$C$12:$C$111,MATCH(E302,Планы!$A$12:$A$111,0))))</f>
        <v/>
      </c>
      <c r="L302" s="21" t="n">
        <f aca="false">IF(AND(I302="OK",E302&lt;&gt;"",O302=1),MIN(J302,N302),0)</f>
        <v>0</v>
      </c>
      <c r="M302" s="21" t="n">
        <f aca="false">IF(AND(I302="OK",E302&lt;&gt;"",O302=1),MAX(0,N302-J302),0)</f>
        <v>0</v>
      </c>
      <c r="N302" s="21" t="str">
        <f aca="false">IF(AND(I302="OK",E302&lt;&gt;""),SUMIFS($D$12:$D$511,$E$12:$E$511,E302,$F$12:$F$511,F302,$B$12:$B$511,"&lt;="&amp;Календарь!$L$5,$I$12:$I$511,"OK"),"")</f>
        <v/>
      </c>
      <c r="O302" s="19" t="n">
        <f aca="false">IF(AND(I302="OK",E302&lt;&gt;""),IF(COUNTIFS($E$12:E302,E302,$F$12:F302,F302,$I$12:I302,"OK")=1,1,0),0)</f>
        <v>0</v>
      </c>
    </row>
    <row r="303" customFormat="false" ht="22" hidden="false" customHeight="true" outlineLevel="0" collapsed="false">
      <c r="A303" s="6"/>
      <c r="B303" s="5"/>
      <c r="C303" s="6"/>
      <c r="D303" s="7"/>
      <c r="E303" s="6"/>
      <c r="F303" s="5"/>
      <c r="G303" s="6"/>
      <c r="H303" s="6"/>
      <c r="I303" s="19" t="str">
        <f aca="false">IF(COUNTA(A303:H303)=0,"",IF(OR(A303="",NOT(ISNUMBER(B303)),NOT(ISNUMBER(D303)),AND(C303&lt;&gt;"Приход",C303&lt;&gt;"Расход")),"Ошибка: поля или тип",IF(OR(B303&lt;36526,B303&gt;109574,B303&lt;&gt;INT(B303),D303&lt;0),"Ошибка: дата или сумма",IF(COUNTIFS($A$12:$A$511,A303)&lt;&gt;1,"Ошибка: повтор ID",IF(E303="",IF(OR(F303&lt;&gt;"",H303=""),"Ошибка: внеплановая статья/срок","OK"),IF(COUNTIFS(Планы!$A$12:$A$111,E303)&lt;&gt;1,"Ошибка: ID плана",IF(INDEX(Планы!$K$12:$K$111,MATCH(E303,Планы!$A$12:$A$111,0))&lt;&gt;"OK","Ошибка: исходный план",IF(OR(NOT(ISNUMBER(F303)),C303&lt;&gt;INDEX(Планы!$D$12:$D$111,MATCH(E303,Планы!$A$12:$A$111,0))),"Ошибка: срок/направление",IF(AND(F303&gt;=INDEX(Планы!$E$12:$E$111,MATCH(E303,Планы!$A$12:$A$111,0)),F303&lt;=INDEX(Планы!$L$12:$L$111,MATCH(E303,Планы!$A$12:$A$111,0)),IF(INDEX(Планы!$F$12:$F$111,MATCH(E303,Планы!$A$12:$A$111,0))="Разово",F303=INDEX(Планы!$E$12:$E$111,MATCH(E303,Планы!$A$12:$A$111,0)),IF(INDEX(Планы!$F$12:$F$111,MATCH(E303,Планы!$A$12:$A$111,0))="Еженедельно",MOD(F303-INDEX(Планы!$E$12:$E$111,MATCH(E303,Планы!$A$12:$A$111,0)),7)=0,F303=DATE(YEAR(F303),MONTH(F303),MIN(DAY(INDEX(Планы!$E$12:$E$111,MATCH(E303,Планы!$A$12:$A$111,0))),DAY(EOMONTH(F303,0))))))),"OK","Ошибка: нет повторения")))))))))</f>
        <v/>
      </c>
      <c r="J303" s="21" t="str">
        <f aca="false">IF(AND(I303="OK",E303&lt;&gt;""),INDEX(Планы!$G$12:$G$111,MATCH(E303,Планы!$A$12:$A$111,0)),"")</f>
        <v/>
      </c>
      <c r="K303" s="21" t="str">
        <f aca="false">IF(I303&lt;&gt;"OK","",IF(E303="",H303,INDEX(Планы!$C$12:$C$111,MATCH(E303,Планы!$A$12:$A$111,0))))</f>
        <v/>
      </c>
      <c r="L303" s="21" t="n">
        <f aca="false">IF(AND(I303="OK",E303&lt;&gt;"",O303=1),MIN(J303,N303),0)</f>
        <v>0</v>
      </c>
      <c r="M303" s="21" t="n">
        <f aca="false">IF(AND(I303="OK",E303&lt;&gt;"",O303=1),MAX(0,N303-J303),0)</f>
        <v>0</v>
      </c>
      <c r="N303" s="21" t="str">
        <f aca="false">IF(AND(I303="OK",E303&lt;&gt;""),SUMIFS($D$12:$D$511,$E$12:$E$511,E303,$F$12:$F$511,F303,$B$12:$B$511,"&lt;="&amp;Календарь!$L$5,$I$12:$I$511,"OK"),"")</f>
        <v/>
      </c>
      <c r="O303" s="19" t="n">
        <f aca="false">IF(AND(I303="OK",E303&lt;&gt;""),IF(COUNTIFS($E$12:E303,E303,$F$12:F303,F303,$I$12:I303,"OK")=1,1,0),0)</f>
        <v>0</v>
      </c>
    </row>
    <row r="304" customFormat="false" ht="22" hidden="false" customHeight="true" outlineLevel="0" collapsed="false">
      <c r="A304" s="6"/>
      <c r="B304" s="5"/>
      <c r="C304" s="6"/>
      <c r="D304" s="7"/>
      <c r="E304" s="6"/>
      <c r="F304" s="5"/>
      <c r="G304" s="6"/>
      <c r="H304" s="6"/>
      <c r="I304" s="19" t="str">
        <f aca="false">IF(COUNTA(A304:H304)=0,"",IF(OR(A304="",NOT(ISNUMBER(B304)),NOT(ISNUMBER(D304)),AND(C304&lt;&gt;"Приход",C304&lt;&gt;"Расход")),"Ошибка: поля или тип",IF(OR(B304&lt;36526,B304&gt;109574,B304&lt;&gt;INT(B304),D304&lt;0),"Ошибка: дата или сумма",IF(COUNTIFS($A$12:$A$511,A304)&lt;&gt;1,"Ошибка: повтор ID",IF(E304="",IF(OR(F304&lt;&gt;"",H304=""),"Ошибка: внеплановая статья/срок","OK"),IF(COUNTIFS(Планы!$A$12:$A$111,E304)&lt;&gt;1,"Ошибка: ID плана",IF(INDEX(Планы!$K$12:$K$111,MATCH(E304,Планы!$A$12:$A$111,0))&lt;&gt;"OK","Ошибка: исходный план",IF(OR(NOT(ISNUMBER(F304)),C304&lt;&gt;INDEX(Планы!$D$12:$D$111,MATCH(E304,Планы!$A$12:$A$111,0))),"Ошибка: срок/направление",IF(AND(F304&gt;=INDEX(Планы!$E$12:$E$111,MATCH(E304,Планы!$A$12:$A$111,0)),F304&lt;=INDEX(Планы!$L$12:$L$111,MATCH(E304,Планы!$A$12:$A$111,0)),IF(INDEX(Планы!$F$12:$F$111,MATCH(E304,Планы!$A$12:$A$111,0))="Разово",F304=INDEX(Планы!$E$12:$E$111,MATCH(E304,Планы!$A$12:$A$111,0)),IF(INDEX(Планы!$F$12:$F$111,MATCH(E304,Планы!$A$12:$A$111,0))="Еженедельно",MOD(F304-INDEX(Планы!$E$12:$E$111,MATCH(E304,Планы!$A$12:$A$111,0)),7)=0,F304=DATE(YEAR(F304),MONTH(F304),MIN(DAY(INDEX(Планы!$E$12:$E$111,MATCH(E304,Планы!$A$12:$A$111,0))),DAY(EOMONTH(F304,0))))))),"OK","Ошибка: нет повторения")))))))))</f>
        <v/>
      </c>
      <c r="J304" s="21" t="str">
        <f aca="false">IF(AND(I304="OK",E304&lt;&gt;""),INDEX(Планы!$G$12:$G$111,MATCH(E304,Планы!$A$12:$A$111,0)),"")</f>
        <v/>
      </c>
      <c r="K304" s="21" t="str">
        <f aca="false">IF(I304&lt;&gt;"OK","",IF(E304="",H304,INDEX(Планы!$C$12:$C$111,MATCH(E304,Планы!$A$12:$A$111,0))))</f>
        <v/>
      </c>
      <c r="L304" s="21" t="n">
        <f aca="false">IF(AND(I304="OK",E304&lt;&gt;"",O304=1),MIN(J304,N304),0)</f>
        <v>0</v>
      </c>
      <c r="M304" s="21" t="n">
        <f aca="false">IF(AND(I304="OK",E304&lt;&gt;"",O304=1),MAX(0,N304-J304),0)</f>
        <v>0</v>
      </c>
      <c r="N304" s="21" t="str">
        <f aca="false">IF(AND(I304="OK",E304&lt;&gt;""),SUMIFS($D$12:$D$511,$E$12:$E$511,E304,$F$12:$F$511,F304,$B$12:$B$511,"&lt;="&amp;Календарь!$L$5,$I$12:$I$511,"OK"),"")</f>
        <v/>
      </c>
      <c r="O304" s="19" t="n">
        <f aca="false">IF(AND(I304="OK",E304&lt;&gt;""),IF(COUNTIFS($E$12:E304,E304,$F$12:F304,F304,$I$12:I304,"OK")=1,1,0),0)</f>
        <v>0</v>
      </c>
    </row>
    <row r="305" customFormat="false" ht="22" hidden="false" customHeight="true" outlineLevel="0" collapsed="false">
      <c r="A305" s="6"/>
      <c r="B305" s="5"/>
      <c r="C305" s="6"/>
      <c r="D305" s="7"/>
      <c r="E305" s="6"/>
      <c r="F305" s="5"/>
      <c r="G305" s="6"/>
      <c r="H305" s="6"/>
      <c r="I305" s="19" t="str">
        <f aca="false">IF(COUNTA(A305:H305)=0,"",IF(OR(A305="",NOT(ISNUMBER(B305)),NOT(ISNUMBER(D305)),AND(C305&lt;&gt;"Приход",C305&lt;&gt;"Расход")),"Ошибка: поля или тип",IF(OR(B305&lt;36526,B305&gt;109574,B305&lt;&gt;INT(B305),D305&lt;0),"Ошибка: дата или сумма",IF(COUNTIFS($A$12:$A$511,A305)&lt;&gt;1,"Ошибка: повтор ID",IF(E305="",IF(OR(F305&lt;&gt;"",H305=""),"Ошибка: внеплановая статья/срок","OK"),IF(COUNTIFS(Планы!$A$12:$A$111,E305)&lt;&gt;1,"Ошибка: ID плана",IF(INDEX(Планы!$K$12:$K$111,MATCH(E305,Планы!$A$12:$A$111,0))&lt;&gt;"OK","Ошибка: исходный план",IF(OR(NOT(ISNUMBER(F305)),C305&lt;&gt;INDEX(Планы!$D$12:$D$111,MATCH(E305,Планы!$A$12:$A$111,0))),"Ошибка: срок/направление",IF(AND(F305&gt;=INDEX(Планы!$E$12:$E$111,MATCH(E305,Планы!$A$12:$A$111,0)),F305&lt;=INDEX(Планы!$L$12:$L$111,MATCH(E305,Планы!$A$12:$A$111,0)),IF(INDEX(Планы!$F$12:$F$111,MATCH(E305,Планы!$A$12:$A$111,0))="Разово",F305=INDEX(Планы!$E$12:$E$111,MATCH(E305,Планы!$A$12:$A$111,0)),IF(INDEX(Планы!$F$12:$F$111,MATCH(E305,Планы!$A$12:$A$111,0))="Еженедельно",MOD(F305-INDEX(Планы!$E$12:$E$111,MATCH(E305,Планы!$A$12:$A$111,0)),7)=0,F305=DATE(YEAR(F305),MONTH(F305),MIN(DAY(INDEX(Планы!$E$12:$E$111,MATCH(E305,Планы!$A$12:$A$111,0))),DAY(EOMONTH(F305,0))))))),"OK","Ошибка: нет повторения")))))))))</f>
        <v/>
      </c>
      <c r="J305" s="21" t="str">
        <f aca="false">IF(AND(I305="OK",E305&lt;&gt;""),INDEX(Планы!$G$12:$G$111,MATCH(E305,Планы!$A$12:$A$111,0)),"")</f>
        <v/>
      </c>
      <c r="K305" s="21" t="str">
        <f aca="false">IF(I305&lt;&gt;"OK","",IF(E305="",H305,INDEX(Планы!$C$12:$C$111,MATCH(E305,Планы!$A$12:$A$111,0))))</f>
        <v/>
      </c>
      <c r="L305" s="21" t="n">
        <f aca="false">IF(AND(I305="OK",E305&lt;&gt;"",O305=1),MIN(J305,N305),0)</f>
        <v>0</v>
      </c>
      <c r="M305" s="21" t="n">
        <f aca="false">IF(AND(I305="OK",E305&lt;&gt;"",O305=1),MAX(0,N305-J305),0)</f>
        <v>0</v>
      </c>
      <c r="N305" s="21" t="str">
        <f aca="false">IF(AND(I305="OK",E305&lt;&gt;""),SUMIFS($D$12:$D$511,$E$12:$E$511,E305,$F$12:$F$511,F305,$B$12:$B$511,"&lt;="&amp;Календарь!$L$5,$I$12:$I$511,"OK"),"")</f>
        <v/>
      </c>
      <c r="O305" s="19" t="n">
        <f aca="false">IF(AND(I305="OK",E305&lt;&gt;""),IF(COUNTIFS($E$12:E305,E305,$F$12:F305,F305,$I$12:I305,"OK")=1,1,0),0)</f>
        <v>0</v>
      </c>
    </row>
    <row r="306" customFormat="false" ht="22" hidden="false" customHeight="true" outlineLevel="0" collapsed="false">
      <c r="A306" s="6"/>
      <c r="B306" s="5"/>
      <c r="C306" s="6"/>
      <c r="D306" s="7"/>
      <c r="E306" s="6"/>
      <c r="F306" s="5"/>
      <c r="G306" s="6"/>
      <c r="H306" s="6"/>
      <c r="I306" s="19" t="str">
        <f aca="false">IF(COUNTA(A306:H306)=0,"",IF(OR(A306="",NOT(ISNUMBER(B306)),NOT(ISNUMBER(D306)),AND(C306&lt;&gt;"Приход",C306&lt;&gt;"Расход")),"Ошибка: поля или тип",IF(OR(B306&lt;36526,B306&gt;109574,B306&lt;&gt;INT(B306),D306&lt;0),"Ошибка: дата или сумма",IF(COUNTIFS($A$12:$A$511,A306)&lt;&gt;1,"Ошибка: повтор ID",IF(E306="",IF(OR(F306&lt;&gt;"",H306=""),"Ошибка: внеплановая статья/срок","OK"),IF(COUNTIFS(Планы!$A$12:$A$111,E306)&lt;&gt;1,"Ошибка: ID плана",IF(INDEX(Планы!$K$12:$K$111,MATCH(E306,Планы!$A$12:$A$111,0))&lt;&gt;"OK","Ошибка: исходный план",IF(OR(NOT(ISNUMBER(F306)),C306&lt;&gt;INDEX(Планы!$D$12:$D$111,MATCH(E306,Планы!$A$12:$A$111,0))),"Ошибка: срок/направление",IF(AND(F306&gt;=INDEX(Планы!$E$12:$E$111,MATCH(E306,Планы!$A$12:$A$111,0)),F306&lt;=INDEX(Планы!$L$12:$L$111,MATCH(E306,Планы!$A$12:$A$111,0)),IF(INDEX(Планы!$F$12:$F$111,MATCH(E306,Планы!$A$12:$A$111,0))="Разово",F306=INDEX(Планы!$E$12:$E$111,MATCH(E306,Планы!$A$12:$A$111,0)),IF(INDEX(Планы!$F$12:$F$111,MATCH(E306,Планы!$A$12:$A$111,0))="Еженедельно",MOD(F306-INDEX(Планы!$E$12:$E$111,MATCH(E306,Планы!$A$12:$A$111,0)),7)=0,F306=DATE(YEAR(F306),MONTH(F306),MIN(DAY(INDEX(Планы!$E$12:$E$111,MATCH(E306,Планы!$A$12:$A$111,0))),DAY(EOMONTH(F306,0))))))),"OK","Ошибка: нет повторения")))))))))</f>
        <v/>
      </c>
      <c r="J306" s="21" t="str">
        <f aca="false">IF(AND(I306="OK",E306&lt;&gt;""),INDEX(Планы!$G$12:$G$111,MATCH(E306,Планы!$A$12:$A$111,0)),"")</f>
        <v/>
      </c>
      <c r="K306" s="21" t="str">
        <f aca="false">IF(I306&lt;&gt;"OK","",IF(E306="",H306,INDEX(Планы!$C$12:$C$111,MATCH(E306,Планы!$A$12:$A$111,0))))</f>
        <v/>
      </c>
      <c r="L306" s="21" t="n">
        <f aca="false">IF(AND(I306="OK",E306&lt;&gt;"",O306=1),MIN(J306,N306),0)</f>
        <v>0</v>
      </c>
      <c r="M306" s="21" t="n">
        <f aca="false">IF(AND(I306="OK",E306&lt;&gt;"",O306=1),MAX(0,N306-J306),0)</f>
        <v>0</v>
      </c>
      <c r="N306" s="21" t="str">
        <f aca="false">IF(AND(I306="OK",E306&lt;&gt;""),SUMIFS($D$12:$D$511,$E$12:$E$511,E306,$F$12:$F$511,F306,$B$12:$B$511,"&lt;="&amp;Календарь!$L$5,$I$12:$I$511,"OK"),"")</f>
        <v/>
      </c>
      <c r="O306" s="19" t="n">
        <f aca="false">IF(AND(I306="OK",E306&lt;&gt;""),IF(COUNTIFS($E$12:E306,E306,$F$12:F306,F306,$I$12:I306,"OK")=1,1,0),0)</f>
        <v>0</v>
      </c>
    </row>
    <row r="307" customFormat="false" ht="22" hidden="false" customHeight="true" outlineLevel="0" collapsed="false">
      <c r="A307" s="6"/>
      <c r="B307" s="5"/>
      <c r="C307" s="6"/>
      <c r="D307" s="7"/>
      <c r="E307" s="6"/>
      <c r="F307" s="5"/>
      <c r="G307" s="6"/>
      <c r="H307" s="6"/>
      <c r="I307" s="19" t="str">
        <f aca="false">IF(COUNTA(A307:H307)=0,"",IF(OR(A307="",NOT(ISNUMBER(B307)),NOT(ISNUMBER(D307)),AND(C307&lt;&gt;"Приход",C307&lt;&gt;"Расход")),"Ошибка: поля или тип",IF(OR(B307&lt;36526,B307&gt;109574,B307&lt;&gt;INT(B307),D307&lt;0),"Ошибка: дата или сумма",IF(COUNTIFS($A$12:$A$511,A307)&lt;&gt;1,"Ошибка: повтор ID",IF(E307="",IF(OR(F307&lt;&gt;"",H307=""),"Ошибка: внеплановая статья/срок","OK"),IF(COUNTIFS(Планы!$A$12:$A$111,E307)&lt;&gt;1,"Ошибка: ID плана",IF(INDEX(Планы!$K$12:$K$111,MATCH(E307,Планы!$A$12:$A$111,0))&lt;&gt;"OK","Ошибка: исходный план",IF(OR(NOT(ISNUMBER(F307)),C307&lt;&gt;INDEX(Планы!$D$12:$D$111,MATCH(E307,Планы!$A$12:$A$111,0))),"Ошибка: срок/направление",IF(AND(F307&gt;=INDEX(Планы!$E$12:$E$111,MATCH(E307,Планы!$A$12:$A$111,0)),F307&lt;=INDEX(Планы!$L$12:$L$111,MATCH(E307,Планы!$A$12:$A$111,0)),IF(INDEX(Планы!$F$12:$F$111,MATCH(E307,Планы!$A$12:$A$111,0))="Разово",F307=INDEX(Планы!$E$12:$E$111,MATCH(E307,Планы!$A$12:$A$111,0)),IF(INDEX(Планы!$F$12:$F$111,MATCH(E307,Планы!$A$12:$A$111,0))="Еженедельно",MOD(F307-INDEX(Планы!$E$12:$E$111,MATCH(E307,Планы!$A$12:$A$111,0)),7)=0,F307=DATE(YEAR(F307),MONTH(F307),MIN(DAY(INDEX(Планы!$E$12:$E$111,MATCH(E307,Планы!$A$12:$A$111,0))),DAY(EOMONTH(F307,0))))))),"OK","Ошибка: нет повторения")))))))))</f>
        <v/>
      </c>
      <c r="J307" s="21" t="str">
        <f aca="false">IF(AND(I307="OK",E307&lt;&gt;""),INDEX(Планы!$G$12:$G$111,MATCH(E307,Планы!$A$12:$A$111,0)),"")</f>
        <v/>
      </c>
      <c r="K307" s="21" t="str">
        <f aca="false">IF(I307&lt;&gt;"OK","",IF(E307="",H307,INDEX(Планы!$C$12:$C$111,MATCH(E307,Планы!$A$12:$A$111,0))))</f>
        <v/>
      </c>
      <c r="L307" s="21" t="n">
        <f aca="false">IF(AND(I307="OK",E307&lt;&gt;"",O307=1),MIN(J307,N307),0)</f>
        <v>0</v>
      </c>
      <c r="M307" s="21" t="n">
        <f aca="false">IF(AND(I307="OK",E307&lt;&gt;"",O307=1),MAX(0,N307-J307),0)</f>
        <v>0</v>
      </c>
      <c r="N307" s="21" t="str">
        <f aca="false">IF(AND(I307="OK",E307&lt;&gt;""),SUMIFS($D$12:$D$511,$E$12:$E$511,E307,$F$12:$F$511,F307,$B$12:$B$511,"&lt;="&amp;Календарь!$L$5,$I$12:$I$511,"OK"),"")</f>
        <v/>
      </c>
      <c r="O307" s="19" t="n">
        <f aca="false">IF(AND(I307="OK",E307&lt;&gt;""),IF(COUNTIFS($E$12:E307,E307,$F$12:F307,F307,$I$12:I307,"OK")=1,1,0),0)</f>
        <v>0</v>
      </c>
    </row>
    <row r="308" customFormat="false" ht="22" hidden="false" customHeight="true" outlineLevel="0" collapsed="false">
      <c r="A308" s="6"/>
      <c r="B308" s="5"/>
      <c r="C308" s="6"/>
      <c r="D308" s="7"/>
      <c r="E308" s="6"/>
      <c r="F308" s="5"/>
      <c r="G308" s="6"/>
      <c r="H308" s="6"/>
      <c r="I308" s="19" t="str">
        <f aca="false">IF(COUNTA(A308:H308)=0,"",IF(OR(A308="",NOT(ISNUMBER(B308)),NOT(ISNUMBER(D308)),AND(C308&lt;&gt;"Приход",C308&lt;&gt;"Расход")),"Ошибка: поля или тип",IF(OR(B308&lt;36526,B308&gt;109574,B308&lt;&gt;INT(B308),D308&lt;0),"Ошибка: дата или сумма",IF(COUNTIFS($A$12:$A$511,A308)&lt;&gt;1,"Ошибка: повтор ID",IF(E308="",IF(OR(F308&lt;&gt;"",H308=""),"Ошибка: внеплановая статья/срок","OK"),IF(COUNTIFS(Планы!$A$12:$A$111,E308)&lt;&gt;1,"Ошибка: ID плана",IF(INDEX(Планы!$K$12:$K$111,MATCH(E308,Планы!$A$12:$A$111,0))&lt;&gt;"OK","Ошибка: исходный план",IF(OR(NOT(ISNUMBER(F308)),C308&lt;&gt;INDEX(Планы!$D$12:$D$111,MATCH(E308,Планы!$A$12:$A$111,0))),"Ошибка: срок/направление",IF(AND(F308&gt;=INDEX(Планы!$E$12:$E$111,MATCH(E308,Планы!$A$12:$A$111,0)),F308&lt;=INDEX(Планы!$L$12:$L$111,MATCH(E308,Планы!$A$12:$A$111,0)),IF(INDEX(Планы!$F$12:$F$111,MATCH(E308,Планы!$A$12:$A$111,0))="Разово",F308=INDEX(Планы!$E$12:$E$111,MATCH(E308,Планы!$A$12:$A$111,0)),IF(INDEX(Планы!$F$12:$F$111,MATCH(E308,Планы!$A$12:$A$111,0))="Еженедельно",MOD(F308-INDEX(Планы!$E$12:$E$111,MATCH(E308,Планы!$A$12:$A$111,0)),7)=0,F308=DATE(YEAR(F308),MONTH(F308),MIN(DAY(INDEX(Планы!$E$12:$E$111,MATCH(E308,Планы!$A$12:$A$111,0))),DAY(EOMONTH(F308,0))))))),"OK","Ошибка: нет повторения")))))))))</f>
        <v/>
      </c>
      <c r="J308" s="21" t="str">
        <f aca="false">IF(AND(I308="OK",E308&lt;&gt;""),INDEX(Планы!$G$12:$G$111,MATCH(E308,Планы!$A$12:$A$111,0)),"")</f>
        <v/>
      </c>
      <c r="K308" s="21" t="str">
        <f aca="false">IF(I308&lt;&gt;"OK","",IF(E308="",H308,INDEX(Планы!$C$12:$C$111,MATCH(E308,Планы!$A$12:$A$111,0))))</f>
        <v/>
      </c>
      <c r="L308" s="21" t="n">
        <f aca="false">IF(AND(I308="OK",E308&lt;&gt;"",O308=1),MIN(J308,N308),0)</f>
        <v>0</v>
      </c>
      <c r="M308" s="21" t="n">
        <f aca="false">IF(AND(I308="OK",E308&lt;&gt;"",O308=1),MAX(0,N308-J308),0)</f>
        <v>0</v>
      </c>
      <c r="N308" s="21" t="str">
        <f aca="false">IF(AND(I308="OK",E308&lt;&gt;""),SUMIFS($D$12:$D$511,$E$12:$E$511,E308,$F$12:$F$511,F308,$B$12:$B$511,"&lt;="&amp;Календарь!$L$5,$I$12:$I$511,"OK"),"")</f>
        <v/>
      </c>
      <c r="O308" s="19" t="n">
        <f aca="false">IF(AND(I308="OK",E308&lt;&gt;""),IF(COUNTIFS($E$12:E308,E308,$F$12:F308,F308,$I$12:I308,"OK")=1,1,0),0)</f>
        <v>0</v>
      </c>
    </row>
    <row r="309" customFormat="false" ht="22" hidden="false" customHeight="true" outlineLevel="0" collapsed="false">
      <c r="A309" s="6"/>
      <c r="B309" s="5"/>
      <c r="C309" s="6"/>
      <c r="D309" s="7"/>
      <c r="E309" s="6"/>
      <c r="F309" s="5"/>
      <c r="G309" s="6"/>
      <c r="H309" s="6"/>
      <c r="I309" s="19" t="str">
        <f aca="false">IF(COUNTA(A309:H309)=0,"",IF(OR(A309="",NOT(ISNUMBER(B309)),NOT(ISNUMBER(D309)),AND(C309&lt;&gt;"Приход",C309&lt;&gt;"Расход")),"Ошибка: поля или тип",IF(OR(B309&lt;36526,B309&gt;109574,B309&lt;&gt;INT(B309),D309&lt;0),"Ошибка: дата или сумма",IF(COUNTIFS($A$12:$A$511,A309)&lt;&gt;1,"Ошибка: повтор ID",IF(E309="",IF(OR(F309&lt;&gt;"",H309=""),"Ошибка: внеплановая статья/срок","OK"),IF(COUNTIFS(Планы!$A$12:$A$111,E309)&lt;&gt;1,"Ошибка: ID плана",IF(INDEX(Планы!$K$12:$K$111,MATCH(E309,Планы!$A$12:$A$111,0))&lt;&gt;"OK","Ошибка: исходный план",IF(OR(NOT(ISNUMBER(F309)),C309&lt;&gt;INDEX(Планы!$D$12:$D$111,MATCH(E309,Планы!$A$12:$A$111,0))),"Ошибка: срок/направление",IF(AND(F309&gt;=INDEX(Планы!$E$12:$E$111,MATCH(E309,Планы!$A$12:$A$111,0)),F309&lt;=INDEX(Планы!$L$12:$L$111,MATCH(E309,Планы!$A$12:$A$111,0)),IF(INDEX(Планы!$F$12:$F$111,MATCH(E309,Планы!$A$12:$A$111,0))="Разово",F309=INDEX(Планы!$E$12:$E$111,MATCH(E309,Планы!$A$12:$A$111,0)),IF(INDEX(Планы!$F$12:$F$111,MATCH(E309,Планы!$A$12:$A$111,0))="Еженедельно",MOD(F309-INDEX(Планы!$E$12:$E$111,MATCH(E309,Планы!$A$12:$A$111,0)),7)=0,F309=DATE(YEAR(F309),MONTH(F309),MIN(DAY(INDEX(Планы!$E$12:$E$111,MATCH(E309,Планы!$A$12:$A$111,0))),DAY(EOMONTH(F309,0))))))),"OK","Ошибка: нет повторения")))))))))</f>
        <v/>
      </c>
      <c r="J309" s="21" t="str">
        <f aca="false">IF(AND(I309="OK",E309&lt;&gt;""),INDEX(Планы!$G$12:$G$111,MATCH(E309,Планы!$A$12:$A$111,0)),"")</f>
        <v/>
      </c>
      <c r="K309" s="21" t="str">
        <f aca="false">IF(I309&lt;&gt;"OK","",IF(E309="",H309,INDEX(Планы!$C$12:$C$111,MATCH(E309,Планы!$A$12:$A$111,0))))</f>
        <v/>
      </c>
      <c r="L309" s="21" t="n">
        <f aca="false">IF(AND(I309="OK",E309&lt;&gt;"",O309=1),MIN(J309,N309),0)</f>
        <v>0</v>
      </c>
      <c r="M309" s="21" t="n">
        <f aca="false">IF(AND(I309="OK",E309&lt;&gt;"",O309=1),MAX(0,N309-J309),0)</f>
        <v>0</v>
      </c>
      <c r="N309" s="21" t="str">
        <f aca="false">IF(AND(I309="OK",E309&lt;&gt;""),SUMIFS($D$12:$D$511,$E$12:$E$511,E309,$F$12:$F$511,F309,$B$12:$B$511,"&lt;="&amp;Календарь!$L$5,$I$12:$I$511,"OK"),"")</f>
        <v/>
      </c>
      <c r="O309" s="19" t="n">
        <f aca="false">IF(AND(I309="OK",E309&lt;&gt;""),IF(COUNTIFS($E$12:E309,E309,$F$12:F309,F309,$I$12:I309,"OK")=1,1,0),0)</f>
        <v>0</v>
      </c>
    </row>
    <row r="310" customFormat="false" ht="22" hidden="false" customHeight="true" outlineLevel="0" collapsed="false">
      <c r="A310" s="6"/>
      <c r="B310" s="5"/>
      <c r="C310" s="6"/>
      <c r="D310" s="7"/>
      <c r="E310" s="6"/>
      <c r="F310" s="5"/>
      <c r="G310" s="6"/>
      <c r="H310" s="6"/>
      <c r="I310" s="19" t="str">
        <f aca="false">IF(COUNTA(A310:H310)=0,"",IF(OR(A310="",NOT(ISNUMBER(B310)),NOT(ISNUMBER(D310)),AND(C310&lt;&gt;"Приход",C310&lt;&gt;"Расход")),"Ошибка: поля или тип",IF(OR(B310&lt;36526,B310&gt;109574,B310&lt;&gt;INT(B310),D310&lt;0),"Ошибка: дата или сумма",IF(COUNTIFS($A$12:$A$511,A310)&lt;&gt;1,"Ошибка: повтор ID",IF(E310="",IF(OR(F310&lt;&gt;"",H310=""),"Ошибка: внеплановая статья/срок","OK"),IF(COUNTIFS(Планы!$A$12:$A$111,E310)&lt;&gt;1,"Ошибка: ID плана",IF(INDEX(Планы!$K$12:$K$111,MATCH(E310,Планы!$A$12:$A$111,0))&lt;&gt;"OK","Ошибка: исходный план",IF(OR(NOT(ISNUMBER(F310)),C310&lt;&gt;INDEX(Планы!$D$12:$D$111,MATCH(E310,Планы!$A$12:$A$111,0))),"Ошибка: срок/направление",IF(AND(F310&gt;=INDEX(Планы!$E$12:$E$111,MATCH(E310,Планы!$A$12:$A$111,0)),F310&lt;=INDEX(Планы!$L$12:$L$111,MATCH(E310,Планы!$A$12:$A$111,0)),IF(INDEX(Планы!$F$12:$F$111,MATCH(E310,Планы!$A$12:$A$111,0))="Разово",F310=INDEX(Планы!$E$12:$E$111,MATCH(E310,Планы!$A$12:$A$111,0)),IF(INDEX(Планы!$F$12:$F$111,MATCH(E310,Планы!$A$12:$A$111,0))="Еженедельно",MOD(F310-INDEX(Планы!$E$12:$E$111,MATCH(E310,Планы!$A$12:$A$111,0)),7)=0,F310=DATE(YEAR(F310),MONTH(F310),MIN(DAY(INDEX(Планы!$E$12:$E$111,MATCH(E310,Планы!$A$12:$A$111,0))),DAY(EOMONTH(F310,0))))))),"OK","Ошибка: нет повторения")))))))))</f>
        <v/>
      </c>
      <c r="J310" s="21" t="str">
        <f aca="false">IF(AND(I310="OK",E310&lt;&gt;""),INDEX(Планы!$G$12:$G$111,MATCH(E310,Планы!$A$12:$A$111,0)),"")</f>
        <v/>
      </c>
      <c r="K310" s="21" t="str">
        <f aca="false">IF(I310&lt;&gt;"OK","",IF(E310="",H310,INDEX(Планы!$C$12:$C$111,MATCH(E310,Планы!$A$12:$A$111,0))))</f>
        <v/>
      </c>
      <c r="L310" s="21" t="n">
        <f aca="false">IF(AND(I310="OK",E310&lt;&gt;"",O310=1),MIN(J310,N310),0)</f>
        <v>0</v>
      </c>
      <c r="M310" s="21" t="n">
        <f aca="false">IF(AND(I310="OK",E310&lt;&gt;"",O310=1),MAX(0,N310-J310),0)</f>
        <v>0</v>
      </c>
      <c r="N310" s="21" t="str">
        <f aca="false">IF(AND(I310="OK",E310&lt;&gt;""),SUMIFS($D$12:$D$511,$E$12:$E$511,E310,$F$12:$F$511,F310,$B$12:$B$511,"&lt;="&amp;Календарь!$L$5,$I$12:$I$511,"OK"),"")</f>
        <v/>
      </c>
      <c r="O310" s="19" t="n">
        <f aca="false">IF(AND(I310="OK",E310&lt;&gt;""),IF(COUNTIFS($E$12:E310,E310,$F$12:F310,F310,$I$12:I310,"OK")=1,1,0),0)</f>
        <v>0</v>
      </c>
    </row>
    <row r="311" customFormat="false" ht="22" hidden="false" customHeight="true" outlineLevel="0" collapsed="false">
      <c r="A311" s="6"/>
      <c r="B311" s="5"/>
      <c r="C311" s="6"/>
      <c r="D311" s="7"/>
      <c r="E311" s="6"/>
      <c r="F311" s="5"/>
      <c r="G311" s="6"/>
      <c r="H311" s="6"/>
      <c r="I311" s="19" t="str">
        <f aca="false">IF(COUNTA(A311:H311)=0,"",IF(OR(A311="",NOT(ISNUMBER(B311)),NOT(ISNUMBER(D311)),AND(C311&lt;&gt;"Приход",C311&lt;&gt;"Расход")),"Ошибка: поля или тип",IF(OR(B311&lt;36526,B311&gt;109574,B311&lt;&gt;INT(B311),D311&lt;0),"Ошибка: дата или сумма",IF(COUNTIFS($A$12:$A$511,A311)&lt;&gt;1,"Ошибка: повтор ID",IF(E311="",IF(OR(F311&lt;&gt;"",H311=""),"Ошибка: внеплановая статья/срок","OK"),IF(COUNTIFS(Планы!$A$12:$A$111,E311)&lt;&gt;1,"Ошибка: ID плана",IF(INDEX(Планы!$K$12:$K$111,MATCH(E311,Планы!$A$12:$A$111,0))&lt;&gt;"OK","Ошибка: исходный план",IF(OR(NOT(ISNUMBER(F311)),C311&lt;&gt;INDEX(Планы!$D$12:$D$111,MATCH(E311,Планы!$A$12:$A$111,0))),"Ошибка: срок/направление",IF(AND(F311&gt;=INDEX(Планы!$E$12:$E$111,MATCH(E311,Планы!$A$12:$A$111,0)),F311&lt;=INDEX(Планы!$L$12:$L$111,MATCH(E311,Планы!$A$12:$A$111,0)),IF(INDEX(Планы!$F$12:$F$111,MATCH(E311,Планы!$A$12:$A$111,0))="Разово",F311=INDEX(Планы!$E$12:$E$111,MATCH(E311,Планы!$A$12:$A$111,0)),IF(INDEX(Планы!$F$12:$F$111,MATCH(E311,Планы!$A$12:$A$111,0))="Еженедельно",MOD(F311-INDEX(Планы!$E$12:$E$111,MATCH(E311,Планы!$A$12:$A$111,0)),7)=0,F311=DATE(YEAR(F311),MONTH(F311),MIN(DAY(INDEX(Планы!$E$12:$E$111,MATCH(E311,Планы!$A$12:$A$111,0))),DAY(EOMONTH(F311,0))))))),"OK","Ошибка: нет повторения")))))))))</f>
        <v/>
      </c>
      <c r="J311" s="21" t="str">
        <f aca="false">IF(AND(I311="OK",E311&lt;&gt;""),INDEX(Планы!$G$12:$G$111,MATCH(E311,Планы!$A$12:$A$111,0)),"")</f>
        <v/>
      </c>
      <c r="K311" s="21" t="str">
        <f aca="false">IF(I311&lt;&gt;"OK","",IF(E311="",H311,INDEX(Планы!$C$12:$C$111,MATCH(E311,Планы!$A$12:$A$111,0))))</f>
        <v/>
      </c>
      <c r="L311" s="21" t="n">
        <f aca="false">IF(AND(I311="OK",E311&lt;&gt;"",O311=1),MIN(J311,N311),0)</f>
        <v>0</v>
      </c>
      <c r="M311" s="21" t="n">
        <f aca="false">IF(AND(I311="OK",E311&lt;&gt;"",O311=1),MAX(0,N311-J311),0)</f>
        <v>0</v>
      </c>
      <c r="N311" s="21" t="str">
        <f aca="false">IF(AND(I311="OK",E311&lt;&gt;""),SUMIFS($D$12:$D$511,$E$12:$E$511,E311,$F$12:$F$511,F311,$B$12:$B$511,"&lt;="&amp;Календарь!$L$5,$I$12:$I$511,"OK"),"")</f>
        <v/>
      </c>
      <c r="O311" s="19" t="n">
        <f aca="false">IF(AND(I311="OK",E311&lt;&gt;""),IF(COUNTIFS($E$12:E311,E311,$F$12:F311,F311,$I$12:I311,"OK")=1,1,0),0)</f>
        <v>0</v>
      </c>
    </row>
    <row r="312" customFormat="false" ht="22" hidden="false" customHeight="true" outlineLevel="0" collapsed="false">
      <c r="A312" s="6"/>
      <c r="B312" s="5"/>
      <c r="C312" s="6"/>
      <c r="D312" s="7"/>
      <c r="E312" s="6"/>
      <c r="F312" s="5"/>
      <c r="G312" s="6"/>
      <c r="H312" s="6"/>
      <c r="I312" s="19" t="str">
        <f aca="false">IF(COUNTA(A312:H312)=0,"",IF(OR(A312="",NOT(ISNUMBER(B312)),NOT(ISNUMBER(D312)),AND(C312&lt;&gt;"Приход",C312&lt;&gt;"Расход")),"Ошибка: поля или тип",IF(OR(B312&lt;36526,B312&gt;109574,B312&lt;&gt;INT(B312),D312&lt;0),"Ошибка: дата или сумма",IF(COUNTIFS($A$12:$A$511,A312)&lt;&gt;1,"Ошибка: повтор ID",IF(E312="",IF(OR(F312&lt;&gt;"",H312=""),"Ошибка: внеплановая статья/срок","OK"),IF(COUNTIFS(Планы!$A$12:$A$111,E312)&lt;&gt;1,"Ошибка: ID плана",IF(INDEX(Планы!$K$12:$K$111,MATCH(E312,Планы!$A$12:$A$111,0))&lt;&gt;"OK","Ошибка: исходный план",IF(OR(NOT(ISNUMBER(F312)),C312&lt;&gt;INDEX(Планы!$D$12:$D$111,MATCH(E312,Планы!$A$12:$A$111,0))),"Ошибка: срок/направление",IF(AND(F312&gt;=INDEX(Планы!$E$12:$E$111,MATCH(E312,Планы!$A$12:$A$111,0)),F312&lt;=INDEX(Планы!$L$12:$L$111,MATCH(E312,Планы!$A$12:$A$111,0)),IF(INDEX(Планы!$F$12:$F$111,MATCH(E312,Планы!$A$12:$A$111,0))="Разово",F312=INDEX(Планы!$E$12:$E$111,MATCH(E312,Планы!$A$12:$A$111,0)),IF(INDEX(Планы!$F$12:$F$111,MATCH(E312,Планы!$A$12:$A$111,0))="Еженедельно",MOD(F312-INDEX(Планы!$E$12:$E$111,MATCH(E312,Планы!$A$12:$A$111,0)),7)=0,F312=DATE(YEAR(F312),MONTH(F312),MIN(DAY(INDEX(Планы!$E$12:$E$111,MATCH(E312,Планы!$A$12:$A$111,0))),DAY(EOMONTH(F312,0))))))),"OK","Ошибка: нет повторения")))))))))</f>
        <v/>
      </c>
      <c r="J312" s="21" t="str">
        <f aca="false">IF(AND(I312="OK",E312&lt;&gt;""),INDEX(Планы!$G$12:$G$111,MATCH(E312,Планы!$A$12:$A$111,0)),"")</f>
        <v/>
      </c>
      <c r="K312" s="21" t="str">
        <f aca="false">IF(I312&lt;&gt;"OK","",IF(E312="",H312,INDEX(Планы!$C$12:$C$111,MATCH(E312,Планы!$A$12:$A$111,0))))</f>
        <v/>
      </c>
      <c r="L312" s="21" t="n">
        <f aca="false">IF(AND(I312="OK",E312&lt;&gt;"",O312=1),MIN(J312,N312),0)</f>
        <v>0</v>
      </c>
      <c r="M312" s="21" t="n">
        <f aca="false">IF(AND(I312="OK",E312&lt;&gt;"",O312=1),MAX(0,N312-J312),0)</f>
        <v>0</v>
      </c>
      <c r="N312" s="21" t="str">
        <f aca="false">IF(AND(I312="OK",E312&lt;&gt;""),SUMIFS($D$12:$D$511,$E$12:$E$511,E312,$F$12:$F$511,F312,$B$12:$B$511,"&lt;="&amp;Календарь!$L$5,$I$12:$I$511,"OK"),"")</f>
        <v/>
      </c>
      <c r="O312" s="19" t="n">
        <f aca="false">IF(AND(I312="OK",E312&lt;&gt;""),IF(COUNTIFS($E$12:E312,E312,$F$12:F312,F312,$I$12:I312,"OK")=1,1,0),0)</f>
        <v>0</v>
      </c>
    </row>
    <row r="313" customFormat="false" ht="22" hidden="false" customHeight="true" outlineLevel="0" collapsed="false">
      <c r="A313" s="6"/>
      <c r="B313" s="5"/>
      <c r="C313" s="6"/>
      <c r="D313" s="7"/>
      <c r="E313" s="6"/>
      <c r="F313" s="5"/>
      <c r="G313" s="6"/>
      <c r="H313" s="6"/>
      <c r="I313" s="19" t="str">
        <f aca="false">IF(COUNTA(A313:H313)=0,"",IF(OR(A313="",NOT(ISNUMBER(B313)),NOT(ISNUMBER(D313)),AND(C313&lt;&gt;"Приход",C313&lt;&gt;"Расход")),"Ошибка: поля или тип",IF(OR(B313&lt;36526,B313&gt;109574,B313&lt;&gt;INT(B313),D313&lt;0),"Ошибка: дата или сумма",IF(COUNTIFS($A$12:$A$511,A313)&lt;&gt;1,"Ошибка: повтор ID",IF(E313="",IF(OR(F313&lt;&gt;"",H313=""),"Ошибка: внеплановая статья/срок","OK"),IF(COUNTIFS(Планы!$A$12:$A$111,E313)&lt;&gt;1,"Ошибка: ID плана",IF(INDEX(Планы!$K$12:$K$111,MATCH(E313,Планы!$A$12:$A$111,0))&lt;&gt;"OK","Ошибка: исходный план",IF(OR(NOT(ISNUMBER(F313)),C313&lt;&gt;INDEX(Планы!$D$12:$D$111,MATCH(E313,Планы!$A$12:$A$111,0))),"Ошибка: срок/направление",IF(AND(F313&gt;=INDEX(Планы!$E$12:$E$111,MATCH(E313,Планы!$A$12:$A$111,0)),F313&lt;=INDEX(Планы!$L$12:$L$111,MATCH(E313,Планы!$A$12:$A$111,0)),IF(INDEX(Планы!$F$12:$F$111,MATCH(E313,Планы!$A$12:$A$111,0))="Разово",F313=INDEX(Планы!$E$12:$E$111,MATCH(E313,Планы!$A$12:$A$111,0)),IF(INDEX(Планы!$F$12:$F$111,MATCH(E313,Планы!$A$12:$A$111,0))="Еженедельно",MOD(F313-INDEX(Планы!$E$12:$E$111,MATCH(E313,Планы!$A$12:$A$111,0)),7)=0,F313=DATE(YEAR(F313),MONTH(F313),MIN(DAY(INDEX(Планы!$E$12:$E$111,MATCH(E313,Планы!$A$12:$A$111,0))),DAY(EOMONTH(F313,0))))))),"OK","Ошибка: нет повторения")))))))))</f>
        <v/>
      </c>
      <c r="J313" s="21" t="str">
        <f aca="false">IF(AND(I313="OK",E313&lt;&gt;""),INDEX(Планы!$G$12:$G$111,MATCH(E313,Планы!$A$12:$A$111,0)),"")</f>
        <v/>
      </c>
      <c r="K313" s="21" t="str">
        <f aca="false">IF(I313&lt;&gt;"OK","",IF(E313="",H313,INDEX(Планы!$C$12:$C$111,MATCH(E313,Планы!$A$12:$A$111,0))))</f>
        <v/>
      </c>
      <c r="L313" s="21" t="n">
        <f aca="false">IF(AND(I313="OK",E313&lt;&gt;"",O313=1),MIN(J313,N313),0)</f>
        <v>0</v>
      </c>
      <c r="M313" s="21" t="n">
        <f aca="false">IF(AND(I313="OK",E313&lt;&gt;"",O313=1),MAX(0,N313-J313),0)</f>
        <v>0</v>
      </c>
      <c r="N313" s="21" t="str">
        <f aca="false">IF(AND(I313="OK",E313&lt;&gt;""),SUMIFS($D$12:$D$511,$E$12:$E$511,E313,$F$12:$F$511,F313,$B$12:$B$511,"&lt;="&amp;Календарь!$L$5,$I$12:$I$511,"OK"),"")</f>
        <v/>
      </c>
      <c r="O313" s="19" t="n">
        <f aca="false">IF(AND(I313="OK",E313&lt;&gt;""),IF(COUNTIFS($E$12:E313,E313,$F$12:F313,F313,$I$12:I313,"OK")=1,1,0),0)</f>
        <v>0</v>
      </c>
    </row>
    <row r="314" customFormat="false" ht="22" hidden="false" customHeight="true" outlineLevel="0" collapsed="false">
      <c r="A314" s="6"/>
      <c r="B314" s="5"/>
      <c r="C314" s="6"/>
      <c r="D314" s="7"/>
      <c r="E314" s="6"/>
      <c r="F314" s="5"/>
      <c r="G314" s="6"/>
      <c r="H314" s="6"/>
      <c r="I314" s="19" t="str">
        <f aca="false">IF(COUNTA(A314:H314)=0,"",IF(OR(A314="",NOT(ISNUMBER(B314)),NOT(ISNUMBER(D314)),AND(C314&lt;&gt;"Приход",C314&lt;&gt;"Расход")),"Ошибка: поля или тип",IF(OR(B314&lt;36526,B314&gt;109574,B314&lt;&gt;INT(B314),D314&lt;0),"Ошибка: дата или сумма",IF(COUNTIFS($A$12:$A$511,A314)&lt;&gt;1,"Ошибка: повтор ID",IF(E314="",IF(OR(F314&lt;&gt;"",H314=""),"Ошибка: внеплановая статья/срок","OK"),IF(COUNTIFS(Планы!$A$12:$A$111,E314)&lt;&gt;1,"Ошибка: ID плана",IF(INDEX(Планы!$K$12:$K$111,MATCH(E314,Планы!$A$12:$A$111,0))&lt;&gt;"OK","Ошибка: исходный план",IF(OR(NOT(ISNUMBER(F314)),C314&lt;&gt;INDEX(Планы!$D$12:$D$111,MATCH(E314,Планы!$A$12:$A$111,0))),"Ошибка: срок/направление",IF(AND(F314&gt;=INDEX(Планы!$E$12:$E$111,MATCH(E314,Планы!$A$12:$A$111,0)),F314&lt;=INDEX(Планы!$L$12:$L$111,MATCH(E314,Планы!$A$12:$A$111,0)),IF(INDEX(Планы!$F$12:$F$111,MATCH(E314,Планы!$A$12:$A$111,0))="Разово",F314=INDEX(Планы!$E$12:$E$111,MATCH(E314,Планы!$A$12:$A$111,0)),IF(INDEX(Планы!$F$12:$F$111,MATCH(E314,Планы!$A$12:$A$111,0))="Еженедельно",MOD(F314-INDEX(Планы!$E$12:$E$111,MATCH(E314,Планы!$A$12:$A$111,0)),7)=0,F314=DATE(YEAR(F314),MONTH(F314),MIN(DAY(INDEX(Планы!$E$12:$E$111,MATCH(E314,Планы!$A$12:$A$111,0))),DAY(EOMONTH(F314,0))))))),"OK","Ошибка: нет повторения")))))))))</f>
        <v/>
      </c>
      <c r="J314" s="21" t="str">
        <f aca="false">IF(AND(I314="OK",E314&lt;&gt;""),INDEX(Планы!$G$12:$G$111,MATCH(E314,Планы!$A$12:$A$111,0)),"")</f>
        <v/>
      </c>
      <c r="K314" s="21" t="str">
        <f aca="false">IF(I314&lt;&gt;"OK","",IF(E314="",H314,INDEX(Планы!$C$12:$C$111,MATCH(E314,Планы!$A$12:$A$111,0))))</f>
        <v/>
      </c>
      <c r="L314" s="21" t="n">
        <f aca="false">IF(AND(I314="OK",E314&lt;&gt;"",O314=1),MIN(J314,N314),0)</f>
        <v>0</v>
      </c>
      <c r="M314" s="21" t="n">
        <f aca="false">IF(AND(I314="OK",E314&lt;&gt;"",O314=1),MAX(0,N314-J314),0)</f>
        <v>0</v>
      </c>
      <c r="N314" s="21" t="str">
        <f aca="false">IF(AND(I314="OK",E314&lt;&gt;""),SUMIFS($D$12:$D$511,$E$12:$E$511,E314,$F$12:$F$511,F314,$B$12:$B$511,"&lt;="&amp;Календарь!$L$5,$I$12:$I$511,"OK"),"")</f>
        <v/>
      </c>
      <c r="O314" s="19" t="n">
        <f aca="false">IF(AND(I314="OK",E314&lt;&gt;""),IF(COUNTIFS($E$12:E314,E314,$F$12:F314,F314,$I$12:I314,"OK")=1,1,0),0)</f>
        <v>0</v>
      </c>
    </row>
    <row r="315" customFormat="false" ht="22" hidden="false" customHeight="true" outlineLevel="0" collapsed="false">
      <c r="A315" s="6"/>
      <c r="B315" s="5"/>
      <c r="C315" s="6"/>
      <c r="D315" s="7"/>
      <c r="E315" s="6"/>
      <c r="F315" s="5"/>
      <c r="G315" s="6"/>
      <c r="H315" s="6"/>
      <c r="I315" s="19" t="str">
        <f aca="false">IF(COUNTA(A315:H315)=0,"",IF(OR(A315="",NOT(ISNUMBER(B315)),NOT(ISNUMBER(D315)),AND(C315&lt;&gt;"Приход",C315&lt;&gt;"Расход")),"Ошибка: поля или тип",IF(OR(B315&lt;36526,B315&gt;109574,B315&lt;&gt;INT(B315),D315&lt;0),"Ошибка: дата или сумма",IF(COUNTIFS($A$12:$A$511,A315)&lt;&gt;1,"Ошибка: повтор ID",IF(E315="",IF(OR(F315&lt;&gt;"",H315=""),"Ошибка: внеплановая статья/срок","OK"),IF(COUNTIFS(Планы!$A$12:$A$111,E315)&lt;&gt;1,"Ошибка: ID плана",IF(INDEX(Планы!$K$12:$K$111,MATCH(E315,Планы!$A$12:$A$111,0))&lt;&gt;"OK","Ошибка: исходный план",IF(OR(NOT(ISNUMBER(F315)),C315&lt;&gt;INDEX(Планы!$D$12:$D$111,MATCH(E315,Планы!$A$12:$A$111,0))),"Ошибка: срок/направление",IF(AND(F315&gt;=INDEX(Планы!$E$12:$E$111,MATCH(E315,Планы!$A$12:$A$111,0)),F315&lt;=INDEX(Планы!$L$12:$L$111,MATCH(E315,Планы!$A$12:$A$111,0)),IF(INDEX(Планы!$F$12:$F$111,MATCH(E315,Планы!$A$12:$A$111,0))="Разово",F315=INDEX(Планы!$E$12:$E$111,MATCH(E315,Планы!$A$12:$A$111,0)),IF(INDEX(Планы!$F$12:$F$111,MATCH(E315,Планы!$A$12:$A$111,0))="Еженедельно",MOD(F315-INDEX(Планы!$E$12:$E$111,MATCH(E315,Планы!$A$12:$A$111,0)),7)=0,F315=DATE(YEAR(F315),MONTH(F315),MIN(DAY(INDEX(Планы!$E$12:$E$111,MATCH(E315,Планы!$A$12:$A$111,0))),DAY(EOMONTH(F315,0))))))),"OK","Ошибка: нет повторения")))))))))</f>
        <v/>
      </c>
      <c r="J315" s="21" t="str">
        <f aca="false">IF(AND(I315="OK",E315&lt;&gt;""),INDEX(Планы!$G$12:$G$111,MATCH(E315,Планы!$A$12:$A$111,0)),"")</f>
        <v/>
      </c>
      <c r="K315" s="21" t="str">
        <f aca="false">IF(I315&lt;&gt;"OK","",IF(E315="",H315,INDEX(Планы!$C$12:$C$111,MATCH(E315,Планы!$A$12:$A$111,0))))</f>
        <v/>
      </c>
      <c r="L315" s="21" t="n">
        <f aca="false">IF(AND(I315="OK",E315&lt;&gt;"",O315=1),MIN(J315,N315),0)</f>
        <v>0</v>
      </c>
      <c r="M315" s="21" t="n">
        <f aca="false">IF(AND(I315="OK",E315&lt;&gt;"",O315=1),MAX(0,N315-J315),0)</f>
        <v>0</v>
      </c>
      <c r="N315" s="21" t="str">
        <f aca="false">IF(AND(I315="OK",E315&lt;&gt;""),SUMIFS($D$12:$D$511,$E$12:$E$511,E315,$F$12:$F$511,F315,$B$12:$B$511,"&lt;="&amp;Календарь!$L$5,$I$12:$I$511,"OK"),"")</f>
        <v/>
      </c>
      <c r="O315" s="19" t="n">
        <f aca="false">IF(AND(I315="OK",E315&lt;&gt;""),IF(COUNTIFS($E$12:E315,E315,$F$12:F315,F315,$I$12:I315,"OK")=1,1,0),0)</f>
        <v>0</v>
      </c>
    </row>
    <row r="316" customFormat="false" ht="22" hidden="false" customHeight="true" outlineLevel="0" collapsed="false">
      <c r="A316" s="6"/>
      <c r="B316" s="5"/>
      <c r="C316" s="6"/>
      <c r="D316" s="7"/>
      <c r="E316" s="6"/>
      <c r="F316" s="5"/>
      <c r="G316" s="6"/>
      <c r="H316" s="6"/>
      <c r="I316" s="19" t="str">
        <f aca="false">IF(COUNTA(A316:H316)=0,"",IF(OR(A316="",NOT(ISNUMBER(B316)),NOT(ISNUMBER(D316)),AND(C316&lt;&gt;"Приход",C316&lt;&gt;"Расход")),"Ошибка: поля или тип",IF(OR(B316&lt;36526,B316&gt;109574,B316&lt;&gt;INT(B316),D316&lt;0),"Ошибка: дата или сумма",IF(COUNTIFS($A$12:$A$511,A316)&lt;&gt;1,"Ошибка: повтор ID",IF(E316="",IF(OR(F316&lt;&gt;"",H316=""),"Ошибка: внеплановая статья/срок","OK"),IF(COUNTIFS(Планы!$A$12:$A$111,E316)&lt;&gt;1,"Ошибка: ID плана",IF(INDEX(Планы!$K$12:$K$111,MATCH(E316,Планы!$A$12:$A$111,0))&lt;&gt;"OK","Ошибка: исходный план",IF(OR(NOT(ISNUMBER(F316)),C316&lt;&gt;INDEX(Планы!$D$12:$D$111,MATCH(E316,Планы!$A$12:$A$111,0))),"Ошибка: срок/направление",IF(AND(F316&gt;=INDEX(Планы!$E$12:$E$111,MATCH(E316,Планы!$A$12:$A$111,0)),F316&lt;=INDEX(Планы!$L$12:$L$111,MATCH(E316,Планы!$A$12:$A$111,0)),IF(INDEX(Планы!$F$12:$F$111,MATCH(E316,Планы!$A$12:$A$111,0))="Разово",F316=INDEX(Планы!$E$12:$E$111,MATCH(E316,Планы!$A$12:$A$111,0)),IF(INDEX(Планы!$F$12:$F$111,MATCH(E316,Планы!$A$12:$A$111,0))="Еженедельно",MOD(F316-INDEX(Планы!$E$12:$E$111,MATCH(E316,Планы!$A$12:$A$111,0)),7)=0,F316=DATE(YEAR(F316),MONTH(F316),MIN(DAY(INDEX(Планы!$E$12:$E$111,MATCH(E316,Планы!$A$12:$A$111,0))),DAY(EOMONTH(F316,0))))))),"OK","Ошибка: нет повторения")))))))))</f>
        <v/>
      </c>
      <c r="J316" s="21" t="str">
        <f aca="false">IF(AND(I316="OK",E316&lt;&gt;""),INDEX(Планы!$G$12:$G$111,MATCH(E316,Планы!$A$12:$A$111,0)),"")</f>
        <v/>
      </c>
      <c r="K316" s="21" t="str">
        <f aca="false">IF(I316&lt;&gt;"OK","",IF(E316="",H316,INDEX(Планы!$C$12:$C$111,MATCH(E316,Планы!$A$12:$A$111,0))))</f>
        <v/>
      </c>
      <c r="L316" s="21" t="n">
        <f aca="false">IF(AND(I316="OK",E316&lt;&gt;"",O316=1),MIN(J316,N316),0)</f>
        <v>0</v>
      </c>
      <c r="M316" s="21" t="n">
        <f aca="false">IF(AND(I316="OK",E316&lt;&gt;"",O316=1),MAX(0,N316-J316),0)</f>
        <v>0</v>
      </c>
      <c r="N316" s="21" t="str">
        <f aca="false">IF(AND(I316="OK",E316&lt;&gt;""),SUMIFS($D$12:$D$511,$E$12:$E$511,E316,$F$12:$F$511,F316,$B$12:$B$511,"&lt;="&amp;Календарь!$L$5,$I$12:$I$511,"OK"),"")</f>
        <v/>
      </c>
      <c r="O316" s="19" t="n">
        <f aca="false">IF(AND(I316="OK",E316&lt;&gt;""),IF(COUNTIFS($E$12:E316,E316,$F$12:F316,F316,$I$12:I316,"OK")=1,1,0),0)</f>
        <v>0</v>
      </c>
    </row>
    <row r="317" customFormat="false" ht="22" hidden="false" customHeight="true" outlineLevel="0" collapsed="false">
      <c r="A317" s="6"/>
      <c r="B317" s="5"/>
      <c r="C317" s="6"/>
      <c r="D317" s="7"/>
      <c r="E317" s="6"/>
      <c r="F317" s="5"/>
      <c r="G317" s="6"/>
      <c r="H317" s="6"/>
      <c r="I317" s="19" t="str">
        <f aca="false">IF(COUNTA(A317:H317)=0,"",IF(OR(A317="",NOT(ISNUMBER(B317)),NOT(ISNUMBER(D317)),AND(C317&lt;&gt;"Приход",C317&lt;&gt;"Расход")),"Ошибка: поля или тип",IF(OR(B317&lt;36526,B317&gt;109574,B317&lt;&gt;INT(B317),D317&lt;0),"Ошибка: дата или сумма",IF(COUNTIFS($A$12:$A$511,A317)&lt;&gt;1,"Ошибка: повтор ID",IF(E317="",IF(OR(F317&lt;&gt;"",H317=""),"Ошибка: внеплановая статья/срок","OK"),IF(COUNTIFS(Планы!$A$12:$A$111,E317)&lt;&gt;1,"Ошибка: ID плана",IF(INDEX(Планы!$K$12:$K$111,MATCH(E317,Планы!$A$12:$A$111,0))&lt;&gt;"OK","Ошибка: исходный план",IF(OR(NOT(ISNUMBER(F317)),C317&lt;&gt;INDEX(Планы!$D$12:$D$111,MATCH(E317,Планы!$A$12:$A$111,0))),"Ошибка: срок/направление",IF(AND(F317&gt;=INDEX(Планы!$E$12:$E$111,MATCH(E317,Планы!$A$12:$A$111,0)),F317&lt;=INDEX(Планы!$L$12:$L$111,MATCH(E317,Планы!$A$12:$A$111,0)),IF(INDEX(Планы!$F$12:$F$111,MATCH(E317,Планы!$A$12:$A$111,0))="Разово",F317=INDEX(Планы!$E$12:$E$111,MATCH(E317,Планы!$A$12:$A$111,0)),IF(INDEX(Планы!$F$12:$F$111,MATCH(E317,Планы!$A$12:$A$111,0))="Еженедельно",MOD(F317-INDEX(Планы!$E$12:$E$111,MATCH(E317,Планы!$A$12:$A$111,0)),7)=0,F317=DATE(YEAR(F317),MONTH(F317),MIN(DAY(INDEX(Планы!$E$12:$E$111,MATCH(E317,Планы!$A$12:$A$111,0))),DAY(EOMONTH(F317,0))))))),"OK","Ошибка: нет повторения")))))))))</f>
        <v/>
      </c>
      <c r="J317" s="21" t="str">
        <f aca="false">IF(AND(I317="OK",E317&lt;&gt;""),INDEX(Планы!$G$12:$G$111,MATCH(E317,Планы!$A$12:$A$111,0)),"")</f>
        <v/>
      </c>
      <c r="K317" s="21" t="str">
        <f aca="false">IF(I317&lt;&gt;"OK","",IF(E317="",H317,INDEX(Планы!$C$12:$C$111,MATCH(E317,Планы!$A$12:$A$111,0))))</f>
        <v/>
      </c>
      <c r="L317" s="21" t="n">
        <f aca="false">IF(AND(I317="OK",E317&lt;&gt;"",O317=1),MIN(J317,N317),0)</f>
        <v>0</v>
      </c>
      <c r="M317" s="21" t="n">
        <f aca="false">IF(AND(I317="OK",E317&lt;&gt;"",O317=1),MAX(0,N317-J317),0)</f>
        <v>0</v>
      </c>
      <c r="N317" s="21" t="str">
        <f aca="false">IF(AND(I317="OK",E317&lt;&gt;""),SUMIFS($D$12:$D$511,$E$12:$E$511,E317,$F$12:$F$511,F317,$B$12:$B$511,"&lt;="&amp;Календарь!$L$5,$I$12:$I$511,"OK"),"")</f>
        <v/>
      </c>
      <c r="O317" s="19" t="n">
        <f aca="false">IF(AND(I317="OK",E317&lt;&gt;""),IF(COUNTIFS($E$12:E317,E317,$F$12:F317,F317,$I$12:I317,"OK")=1,1,0),0)</f>
        <v>0</v>
      </c>
    </row>
    <row r="318" customFormat="false" ht="22" hidden="false" customHeight="true" outlineLevel="0" collapsed="false">
      <c r="A318" s="6"/>
      <c r="B318" s="5"/>
      <c r="C318" s="6"/>
      <c r="D318" s="7"/>
      <c r="E318" s="6"/>
      <c r="F318" s="5"/>
      <c r="G318" s="6"/>
      <c r="H318" s="6"/>
      <c r="I318" s="19" t="str">
        <f aca="false">IF(COUNTA(A318:H318)=0,"",IF(OR(A318="",NOT(ISNUMBER(B318)),NOT(ISNUMBER(D318)),AND(C318&lt;&gt;"Приход",C318&lt;&gt;"Расход")),"Ошибка: поля или тип",IF(OR(B318&lt;36526,B318&gt;109574,B318&lt;&gt;INT(B318),D318&lt;0),"Ошибка: дата или сумма",IF(COUNTIFS($A$12:$A$511,A318)&lt;&gt;1,"Ошибка: повтор ID",IF(E318="",IF(OR(F318&lt;&gt;"",H318=""),"Ошибка: внеплановая статья/срок","OK"),IF(COUNTIFS(Планы!$A$12:$A$111,E318)&lt;&gt;1,"Ошибка: ID плана",IF(INDEX(Планы!$K$12:$K$111,MATCH(E318,Планы!$A$12:$A$111,0))&lt;&gt;"OK","Ошибка: исходный план",IF(OR(NOT(ISNUMBER(F318)),C318&lt;&gt;INDEX(Планы!$D$12:$D$111,MATCH(E318,Планы!$A$12:$A$111,0))),"Ошибка: срок/направление",IF(AND(F318&gt;=INDEX(Планы!$E$12:$E$111,MATCH(E318,Планы!$A$12:$A$111,0)),F318&lt;=INDEX(Планы!$L$12:$L$111,MATCH(E318,Планы!$A$12:$A$111,0)),IF(INDEX(Планы!$F$12:$F$111,MATCH(E318,Планы!$A$12:$A$111,0))="Разово",F318=INDEX(Планы!$E$12:$E$111,MATCH(E318,Планы!$A$12:$A$111,0)),IF(INDEX(Планы!$F$12:$F$111,MATCH(E318,Планы!$A$12:$A$111,0))="Еженедельно",MOD(F318-INDEX(Планы!$E$12:$E$111,MATCH(E318,Планы!$A$12:$A$111,0)),7)=0,F318=DATE(YEAR(F318),MONTH(F318),MIN(DAY(INDEX(Планы!$E$12:$E$111,MATCH(E318,Планы!$A$12:$A$111,0))),DAY(EOMONTH(F318,0))))))),"OK","Ошибка: нет повторения")))))))))</f>
        <v/>
      </c>
      <c r="J318" s="21" t="str">
        <f aca="false">IF(AND(I318="OK",E318&lt;&gt;""),INDEX(Планы!$G$12:$G$111,MATCH(E318,Планы!$A$12:$A$111,0)),"")</f>
        <v/>
      </c>
      <c r="K318" s="21" t="str">
        <f aca="false">IF(I318&lt;&gt;"OK","",IF(E318="",H318,INDEX(Планы!$C$12:$C$111,MATCH(E318,Планы!$A$12:$A$111,0))))</f>
        <v/>
      </c>
      <c r="L318" s="21" t="n">
        <f aca="false">IF(AND(I318="OK",E318&lt;&gt;"",O318=1),MIN(J318,N318),0)</f>
        <v>0</v>
      </c>
      <c r="M318" s="21" t="n">
        <f aca="false">IF(AND(I318="OK",E318&lt;&gt;"",O318=1),MAX(0,N318-J318),0)</f>
        <v>0</v>
      </c>
      <c r="N318" s="21" t="str">
        <f aca="false">IF(AND(I318="OK",E318&lt;&gt;""),SUMIFS($D$12:$D$511,$E$12:$E$511,E318,$F$12:$F$511,F318,$B$12:$B$511,"&lt;="&amp;Календарь!$L$5,$I$12:$I$511,"OK"),"")</f>
        <v/>
      </c>
      <c r="O318" s="19" t="n">
        <f aca="false">IF(AND(I318="OK",E318&lt;&gt;""),IF(COUNTIFS($E$12:E318,E318,$F$12:F318,F318,$I$12:I318,"OK")=1,1,0),0)</f>
        <v>0</v>
      </c>
    </row>
    <row r="319" customFormat="false" ht="22" hidden="false" customHeight="true" outlineLevel="0" collapsed="false">
      <c r="A319" s="6"/>
      <c r="B319" s="5"/>
      <c r="C319" s="6"/>
      <c r="D319" s="7"/>
      <c r="E319" s="6"/>
      <c r="F319" s="5"/>
      <c r="G319" s="6"/>
      <c r="H319" s="6"/>
      <c r="I319" s="19" t="str">
        <f aca="false">IF(COUNTA(A319:H319)=0,"",IF(OR(A319="",NOT(ISNUMBER(B319)),NOT(ISNUMBER(D319)),AND(C319&lt;&gt;"Приход",C319&lt;&gt;"Расход")),"Ошибка: поля или тип",IF(OR(B319&lt;36526,B319&gt;109574,B319&lt;&gt;INT(B319),D319&lt;0),"Ошибка: дата или сумма",IF(COUNTIFS($A$12:$A$511,A319)&lt;&gt;1,"Ошибка: повтор ID",IF(E319="",IF(OR(F319&lt;&gt;"",H319=""),"Ошибка: внеплановая статья/срок","OK"),IF(COUNTIFS(Планы!$A$12:$A$111,E319)&lt;&gt;1,"Ошибка: ID плана",IF(INDEX(Планы!$K$12:$K$111,MATCH(E319,Планы!$A$12:$A$111,0))&lt;&gt;"OK","Ошибка: исходный план",IF(OR(NOT(ISNUMBER(F319)),C319&lt;&gt;INDEX(Планы!$D$12:$D$111,MATCH(E319,Планы!$A$12:$A$111,0))),"Ошибка: срок/направление",IF(AND(F319&gt;=INDEX(Планы!$E$12:$E$111,MATCH(E319,Планы!$A$12:$A$111,0)),F319&lt;=INDEX(Планы!$L$12:$L$111,MATCH(E319,Планы!$A$12:$A$111,0)),IF(INDEX(Планы!$F$12:$F$111,MATCH(E319,Планы!$A$12:$A$111,0))="Разово",F319=INDEX(Планы!$E$12:$E$111,MATCH(E319,Планы!$A$12:$A$111,0)),IF(INDEX(Планы!$F$12:$F$111,MATCH(E319,Планы!$A$12:$A$111,0))="Еженедельно",MOD(F319-INDEX(Планы!$E$12:$E$111,MATCH(E319,Планы!$A$12:$A$111,0)),7)=0,F319=DATE(YEAR(F319),MONTH(F319),MIN(DAY(INDEX(Планы!$E$12:$E$111,MATCH(E319,Планы!$A$12:$A$111,0))),DAY(EOMONTH(F319,0))))))),"OK","Ошибка: нет повторения")))))))))</f>
        <v/>
      </c>
      <c r="J319" s="21" t="str">
        <f aca="false">IF(AND(I319="OK",E319&lt;&gt;""),INDEX(Планы!$G$12:$G$111,MATCH(E319,Планы!$A$12:$A$111,0)),"")</f>
        <v/>
      </c>
      <c r="K319" s="21" t="str">
        <f aca="false">IF(I319&lt;&gt;"OK","",IF(E319="",H319,INDEX(Планы!$C$12:$C$111,MATCH(E319,Планы!$A$12:$A$111,0))))</f>
        <v/>
      </c>
      <c r="L319" s="21" t="n">
        <f aca="false">IF(AND(I319="OK",E319&lt;&gt;"",O319=1),MIN(J319,N319),0)</f>
        <v>0</v>
      </c>
      <c r="M319" s="21" t="n">
        <f aca="false">IF(AND(I319="OK",E319&lt;&gt;"",O319=1),MAX(0,N319-J319),0)</f>
        <v>0</v>
      </c>
      <c r="N319" s="21" t="str">
        <f aca="false">IF(AND(I319="OK",E319&lt;&gt;""),SUMIFS($D$12:$D$511,$E$12:$E$511,E319,$F$12:$F$511,F319,$B$12:$B$511,"&lt;="&amp;Календарь!$L$5,$I$12:$I$511,"OK"),"")</f>
        <v/>
      </c>
      <c r="O319" s="19" t="n">
        <f aca="false">IF(AND(I319="OK",E319&lt;&gt;""),IF(COUNTIFS($E$12:E319,E319,$F$12:F319,F319,$I$12:I319,"OK")=1,1,0),0)</f>
        <v>0</v>
      </c>
    </row>
    <row r="320" customFormat="false" ht="22" hidden="false" customHeight="true" outlineLevel="0" collapsed="false">
      <c r="A320" s="6"/>
      <c r="B320" s="5"/>
      <c r="C320" s="6"/>
      <c r="D320" s="7"/>
      <c r="E320" s="6"/>
      <c r="F320" s="5"/>
      <c r="G320" s="6"/>
      <c r="H320" s="6"/>
      <c r="I320" s="19" t="str">
        <f aca="false">IF(COUNTA(A320:H320)=0,"",IF(OR(A320="",NOT(ISNUMBER(B320)),NOT(ISNUMBER(D320)),AND(C320&lt;&gt;"Приход",C320&lt;&gt;"Расход")),"Ошибка: поля или тип",IF(OR(B320&lt;36526,B320&gt;109574,B320&lt;&gt;INT(B320),D320&lt;0),"Ошибка: дата или сумма",IF(COUNTIFS($A$12:$A$511,A320)&lt;&gt;1,"Ошибка: повтор ID",IF(E320="",IF(OR(F320&lt;&gt;"",H320=""),"Ошибка: внеплановая статья/срок","OK"),IF(COUNTIFS(Планы!$A$12:$A$111,E320)&lt;&gt;1,"Ошибка: ID плана",IF(INDEX(Планы!$K$12:$K$111,MATCH(E320,Планы!$A$12:$A$111,0))&lt;&gt;"OK","Ошибка: исходный план",IF(OR(NOT(ISNUMBER(F320)),C320&lt;&gt;INDEX(Планы!$D$12:$D$111,MATCH(E320,Планы!$A$12:$A$111,0))),"Ошибка: срок/направление",IF(AND(F320&gt;=INDEX(Планы!$E$12:$E$111,MATCH(E320,Планы!$A$12:$A$111,0)),F320&lt;=INDEX(Планы!$L$12:$L$111,MATCH(E320,Планы!$A$12:$A$111,0)),IF(INDEX(Планы!$F$12:$F$111,MATCH(E320,Планы!$A$12:$A$111,0))="Разово",F320=INDEX(Планы!$E$12:$E$111,MATCH(E320,Планы!$A$12:$A$111,0)),IF(INDEX(Планы!$F$12:$F$111,MATCH(E320,Планы!$A$12:$A$111,0))="Еженедельно",MOD(F320-INDEX(Планы!$E$12:$E$111,MATCH(E320,Планы!$A$12:$A$111,0)),7)=0,F320=DATE(YEAR(F320),MONTH(F320),MIN(DAY(INDEX(Планы!$E$12:$E$111,MATCH(E320,Планы!$A$12:$A$111,0))),DAY(EOMONTH(F320,0))))))),"OK","Ошибка: нет повторения")))))))))</f>
        <v/>
      </c>
      <c r="J320" s="21" t="str">
        <f aca="false">IF(AND(I320="OK",E320&lt;&gt;""),INDEX(Планы!$G$12:$G$111,MATCH(E320,Планы!$A$12:$A$111,0)),"")</f>
        <v/>
      </c>
      <c r="K320" s="21" t="str">
        <f aca="false">IF(I320&lt;&gt;"OK","",IF(E320="",H320,INDEX(Планы!$C$12:$C$111,MATCH(E320,Планы!$A$12:$A$111,0))))</f>
        <v/>
      </c>
      <c r="L320" s="21" t="n">
        <f aca="false">IF(AND(I320="OK",E320&lt;&gt;"",O320=1),MIN(J320,N320),0)</f>
        <v>0</v>
      </c>
      <c r="M320" s="21" t="n">
        <f aca="false">IF(AND(I320="OK",E320&lt;&gt;"",O320=1),MAX(0,N320-J320),0)</f>
        <v>0</v>
      </c>
      <c r="N320" s="21" t="str">
        <f aca="false">IF(AND(I320="OK",E320&lt;&gt;""),SUMIFS($D$12:$D$511,$E$12:$E$511,E320,$F$12:$F$511,F320,$B$12:$B$511,"&lt;="&amp;Календарь!$L$5,$I$12:$I$511,"OK"),"")</f>
        <v/>
      </c>
      <c r="O320" s="19" t="n">
        <f aca="false">IF(AND(I320="OK",E320&lt;&gt;""),IF(COUNTIFS($E$12:E320,E320,$F$12:F320,F320,$I$12:I320,"OK")=1,1,0),0)</f>
        <v>0</v>
      </c>
    </row>
    <row r="321" customFormat="false" ht="22" hidden="false" customHeight="true" outlineLevel="0" collapsed="false">
      <c r="A321" s="6"/>
      <c r="B321" s="5"/>
      <c r="C321" s="6"/>
      <c r="D321" s="7"/>
      <c r="E321" s="6"/>
      <c r="F321" s="5"/>
      <c r="G321" s="6"/>
      <c r="H321" s="6"/>
      <c r="I321" s="19" t="str">
        <f aca="false">IF(COUNTA(A321:H321)=0,"",IF(OR(A321="",NOT(ISNUMBER(B321)),NOT(ISNUMBER(D321)),AND(C321&lt;&gt;"Приход",C321&lt;&gt;"Расход")),"Ошибка: поля или тип",IF(OR(B321&lt;36526,B321&gt;109574,B321&lt;&gt;INT(B321),D321&lt;0),"Ошибка: дата или сумма",IF(COUNTIFS($A$12:$A$511,A321)&lt;&gt;1,"Ошибка: повтор ID",IF(E321="",IF(OR(F321&lt;&gt;"",H321=""),"Ошибка: внеплановая статья/срок","OK"),IF(COUNTIFS(Планы!$A$12:$A$111,E321)&lt;&gt;1,"Ошибка: ID плана",IF(INDEX(Планы!$K$12:$K$111,MATCH(E321,Планы!$A$12:$A$111,0))&lt;&gt;"OK","Ошибка: исходный план",IF(OR(NOT(ISNUMBER(F321)),C321&lt;&gt;INDEX(Планы!$D$12:$D$111,MATCH(E321,Планы!$A$12:$A$111,0))),"Ошибка: срок/направление",IF(AND(F321&gt;=INDEX(Планы!$E$12:$E$111,MATCH(E321,Планы!$A$12:$A$111,0)),F321&lt;=INDEX(Планы!$L$12:$L$111,MATCH(E321,Планы!$A$12:$A$111,0)),IF(INDEX(Планы!$F$12:$F$111,MATCH(E321,Планы!$A$12:$A$111,0))="Разово",F321=INDEX(Планы!$E$12:$E$111,MATCH(E321,Планы!$A$12:$A$111,0)),IF(INDEX(Планы!$F$12:$F$111,MATCH(E321,Планы!$A$12:$A$111,0))="Еженедельно",MOD(F321-INDEX(Планы!$E$12:$E$111,MATCH(E321,Планы!$A$12:$A$111,0)),7)=0,F321=DATE(YEAR(F321),MONTH(F321),MIN(DAY(INDEX(Планы!$E$12:$E$111,MATCH(E321,Планы!$A$12:$A$111,0))),DAY(EOMONTH(F321,0))))))),"OK","Ошибка: нет повторения")))))))))</f>
        <v/>
      </c>
      <c r="J321" s="21" t="str">
        <f aca="false">IF(AND(I321="OK",E321&lt;&gt;""),INDEX(Планы!$G$12:$G$111,MATCH(E321,Планы!$A$12:$A$111,0)),"")</f>
        <v/>
      </c>
      <c r="K321" s="21" t="str">
        <f aca="false">IF(I321&lt;&gt;"OK","",IF(E321="",H321,INDEX(Планы!$C$12:$C$111,MATCH(E321,Планы!$A$12:$A$111,0))))</f>
        <v/>
      </c>
      <c r="L321" s="21" t="n">
        <f aca="false">IF(AND(I321="OK",E321&lt;&gt;"",O321=1),MIN(J321,N321),0)</f>
        <v>0</v>
      </c>
      <c r="M321" s="21" t="n">
        <f aca="false">IF(AND(I321="OK",E321&lt;&gt;"",O321=1),MAX(0,N321-J321),0)</f>
        <v>0</v>
      </c>
      <c r="N321" s="21" t="str">
        <f aca="false">IF(AND(I321="OK",E321&lt;&gt;""),SUMIFS($D$12:$D$511,$E$12:$E$511,E321,$F$12:$F$511,F321,$B$12:$B$511,"&lt;="&amp;Календарь!$L$5,$I$12:$I$511,"OK"),"")</f>
        <v/>
      </c>
      <c r="O321" s="19" t="n">
        <f aca="false">IF(AND(I321="OK",E321&lt;&gt;""),IF(COUNTIFS($E$12:E321,E321,$F$12:F321,F321,$I$12:I321,"OK")=1,1,0),0)</f>
        <v>0</v>
      </c>
    </row>
    <row r="322" customFormat="false" ht="22" hidden="false" customHeight="true" outlineLevel="0" collapsed="false">
      <c r="A322" s="6"/>
      <c r="B322" s="5"/>
      <c r="C322" s="6"/>
      <c r="D322" s="7"/>
      <c r="E322" s="6"/>
      <c r="F322" s="5"/>
      <c r="G322" s="6"/>
      <c r="H322" s="6"/>
      <c r="I322" s="19" t="str">
        <f aca="false">IF(COUNTA(A322:H322)=0,"",IF(OR(A322="",NOT(ISNUMBER(B322)),NOT(ISNUMBER(D322)),AND(C322&lt;&gt;"Приход",C322&lt;&gt;"Расход")),"Ошибка: поля или тип",IF(OR(B322&lt;36526,B322&gt;109574,B322&lt;&gt;INT(B322),D322&lt;0),"Ошибка: дата или сумма",IF(COUNTIFS($A$12:$A$511,A322)&lt;&gt;1,"Ошибка: повтор ID",IF(E322="",IF(OR(F322&lt;&gt;"",H322=""),"Ошибка: внеплановая статья/срок","OK"),IF(COUNTIFS(Планы!$A$12:$A$111,E322)&lt;&gt;1,"Ошибка: ID плана",IF(INDEX(Планы!$K$12:$K$111,MATCH(E322,Планы!$A$12:$A$111,0))&lt;&gt;"OK","Ошибка: исходный план",IF(OR(NOT(ISNUMBER(F322)),C322&lt;&gt;INDEX(Планы!$D$12:$D$111,MATCH(E322,Планы!$A$12:$A$111,0))),"Ошибка: срок/направление",IF(AND(F322&gt;=INDEX(Планы!$E$12:$E$111,MATCH(E322,Планы!$A$12:$A$111,0)),F322&lt;=INDEX(Планы!$L$12:$L$111,MATCH(E322,Планы!$A$12:$A$111,0)),IF(INDEX(Планы!$F$12:$F$111,MATCH(E322,Планы!$A$12:$A$111,0))="Разово",F322=INDEX(Планы!$E$12:$E$111,MATCH(E322,Планы!$A$12:$A$111,0)),IF(INDEX(Планы!$F$12:$F$111,MATCH(E322,Планы!$A$12:$A$111,0))="Еженедельно",MOD(F322-INDEX(Планы!$E$12:$E$111,MATCH(E322,Планы!$A$12:$A$111,0)),7)=0,F322=DATE(YEAR(F322),MONTH(F322),MIN(DAY(INDEX(Планы!$E$12:$E$111,MATCH(E322,Планы!$A$12:$A$111,0))),DAY(EOMONTH(F322,0))))))),"OK","Ошибка: нет повторения")))))))))</f>
        <v/>
      </c>
      <c r="J322" s="21" t="str">
        <f aca="false">IF(AND(I322="OK",E322&lt;&gt;""),INDEX(Планы!$G$12:$G$111,MATCH(E322,Планы!$A$12:$A$111,0)),"")</f>
        <v/>
      </c>
      <c r="K322" s="21" t="str">
        <f aca="false">IF(I322&lt;&gt;"OK","",IF(E322="",H322,INDEX(Планы!$C$12:$C$111,MATCH(E322,Планы!$A$12:$A$111,0))))</f>
        <v/>
      </c>
      <c r="L322" s="21" t="n">
        <f aca="false">IF(AND(I322="OK",E322&lt;&gt;"",O322=1),MIN(J322,N322),0)</f>
        <v>0</v>
      </c>
      <c r="M322" s="21" t="n">
        <f aca="false">IF(AND(I322="OK",E322&lt;&gt;"",O322=1),MAX(0,N322-J322),0)</f>
        <v>0</v>
      </c>
      <c r="N322" s="21" t="str">
        <f aca="false">IF(AND(I322="OK",E322&lt;&gt;""),SUMIFS($D$12:$D$511,$E$12:$E$511,E322,$F$12:$F$511,F322,$B$12:$B$511,"&lt;="&amp;Календарь!$L$5,$I$12:$I$511,"OK"),"")</f>
        <v/>
      </c>
      <c r="O322" s="19" t="n">
        <f aca="false">IF(AND(I322="OK",E322&lt;&gt;""),IF(COUNTIFS($E$12:E322,E322,$F$12:F322,F322,$I$12:I322,"OK")=1,1,0),0)</f>
        <v>0</v>
      </c>
    </row>
    <row r="323" customFormat="false" ht="22" hidden="false" customHeight="true" outlineLevel="0" collapsed="false">
      <c r="A323" s="6"/>
      <c r="B323" s="5"/>
      <c r="C323" s="6"/>
      <c r="D323" s="7"/>
      <c r="E323" s="6"/>
      <c r="F323" s="5"/>
      <c r="G323" s="6"/>
      <c r="H323" s="6"/>
      <c r="I323" s="19" t="str">
        <f aca="false">IF(COUNTA(A323:H323)=0,"",IF(OR(A323="",NOT(ISNUMBER(B323)),NOT(ISNUMBER(D323)),AND(C323&lt;&gt;"Приход",C323&lt;&gt;"Расход")),"Ошибка: поля или тип",IF(OR(B323&lt;36526,B323&gt;109574,B323&lt;&gt;INT(B323),D323&lt;0),"Ошибка: дата или сумма",IF(COUNTIFS($A$12:$A$511,A323)&lt;&gt;1,"Ошибка: повтор ID",IF(E323="",IF(OR(F323&lt;&gt;"",H323=""),"Ошибка: внеплановая статья/срок","OK"),IF(COUNTIFS(Планы!$A$12:$A$111,E323)&lt;&gt;1,"Ошибка: ID плана",IF(INDEX(Планы!$K$12:$K$111,MATCH(E323,Планы!$A$12:$A$111,0))&lt;&gt;"OK","Ошибка: исходный план",IF(OR(NOT(ISNUMBER(F323)),C323&lt;&gt;INDEX(Планы!$D$12:$D$111,MATCH(E323,Планы!$A$12:$A$111,0))),"Ошибка: срок/направление",IF(AND(F323&gt;=INDEX(Планы!$E$12:$E$111,MATCH(E323,Планы!$A$12:$A$111,0)),F323&lt;=INDEX(Планы!$L$12:$L$111,MATCH(E323,Планы!$A$12:$A$111,0)),IF(INDEX(Планы!$F$12:$F$111,MATCH(E323,Планы!$A$12:$A$111,0))="Разово",F323=INDEX(Планы!$E$12:$E$111,MATCH(E323,Планы!$A$12:$A$111,0)),IF(INDEX(Планы!$F$12:$F$111,MATCH(E323,Планы!$A$12:$A$111,0))="Еженедельно",MOD(F323-INDEX(Планы!$E$12:$E$111,MATCH(E323,Планы!$A$12:$A$111,0)),7)=0,F323=DATE(YEAR(F323),MONTH(F323),MIN(DAY(INDEX(Планы!$E$12:$E$111,MATCH(E323,Планы!$A$12:$A$111,0))),DAY(EOMONTH(F323,0))))))),"OK","Ошибка: нет повторения")))))))))</f>
        <v/>
      </c>
      <c r="J323" s="21" t="str">
        <f aca="false">IF(AND(I323="OK",E323&lt;&gt;""),INDEX(Планы!$G$12:$G$111,MATCH(E323,Планы!$A$12:$A$111,0)),"")</f>
        <v/>
      </c>
      <c r="K323" s="21" t="str">
        <f aca="false">IF(I323&lt;&gt;"OK","",IF(E323="",H323,INDEX(Планы!$C$12:$C$111,MATCH(E323,Планы!$A$12:$A$111,0))))</f>
        <v/>
      </c>
      <c r="L323" s="21" t="n">
        <f aca="false">IF(AND(I323="OK",E323&lt;&gt;"",O323=1),MIN(J323,N323),0)</f>
        <v>0</v>
      </c>
      <c r="M323" s="21" t="n">
        <f aca="false">IF(AND(I323="OK",E323&lt;&gt;"",O323=1),MAX(0,N323-J323),0)</f>
        <v>0</v>
      </c>
      <c r="N323" s="21" t="str">
        <f aca="false">IF(AND(I323="OK",E323&lt;&gt;""),SUMIFS($D$12:$D$511,$E$12:$E$511,E323,$F$12:$F$511,F323,$B$12:$B$511,"&lt;="&amp;Календарь!$L$5,$I$12:$I$511,"OK"),"")</f>
        <v/>
      </c>
      <c r="O323" s="19" t="n">
        <f aca="false">IF(AND(I323="OK",E323&lt;&gt;""),IF(COUNTIFS($E$12:E323,E323,$F$12:F323,F323,$I$12:I323,"OK")=1,1,0),0)</f>
        <v>0</v>
      </c>
    </row>
    <row r="324" customFormat="false" ht="22" hidden="false" customHeight="true" outlineLevel="0" collapsed="false">
      <c r="A324" s="6"/>
      <c r="B324" s="5"/>
      <c r="C324" s="6"/>
      <c r="D324" s="7"/>
      <c r="E324" s="6"/>
      <c r="F324" s="5"/>
      <c r="G324" s="6"/>
      <c r="H324" s="6"/>
      <c r="I324" s="19" t="str">
        <f aca="false">IF(COUNTA(A324:H324)=0,"",IF(OR(A324="",NOT(ISNUMBER(B324)),NOT(ISNUMBER(D324)),AND(C324&lt;&gt;"Приход",C324&lt;&gt;"Расход")),"Ошибка: поля или тип",IF(OR(B324&lt;36526,B324&gt;109574,B324&lt;&gt;INT(B324),D324&lt;0),"Ошибка: дата или сумма",IF(COUNTIFS($A$12:$A$511,A324)&lt;&gt;1,"Ошибка: повтор ID",IF(E324="",IF(OR(F324&lt;&gt;"",H324=""),"Ошибка: внеплановая статья/срок","OK"),IF(COUNTIFS(Планы!$A$12:$A$111,E324)&lt;&gt;1,"Ошибка: ID плана",IF(INDEX(Планы!$K$12:$K$111,MATCH(E324,Планы!$A$12:$A$111,0))&lt;&gt;"OK","Ошибка: исходный план",IF(OR(NOT(ISNUMBER(F324)),C324&lt;&gt;INDEX(Планы!$D$12:$D$111,MATCH(E324,Планы!$A$12:$A$111,0))),"Ошибка: срок/направление",IF(AND(F324&gt;=INDEX(Планы!$E$12:$E$111,MATCH(E324,Планы!$A$12:$A$111,0)),F324&lt;=INDEX(Планы!$L$12:$L$111,MATCH(E324,Планы!$A$12:$A$111,0)),IF(INDEX(Планы!$F$12:$F$111,MATCH(E324,Планы!$A$12:$A$111,0))="Разово",F324=INDEX(Планы!$E$12:$E$111,MATCH(E324,Планы!$A$12:$A$111,0)),IF(INDEX(Планы!$F$12:$F$111,MATCH(E324,Планы!$A$12:$A$111,0))="Еженедельно",MOD(F324-INDEX(Планы!$E$12:$E$111,MATCH(E324,Планы!$A$12:$A$111,0)),7)=0,F324=DATE(YEAR(F324),MONTH(F324),MIN(DAY(INDEX(Планы!$E$12:$E$111,MATCH(E324,Планы!$A$12:$A$111,0))),DAY(EOMONTH(F324,0))))))),"OK","Ошибка: нет повторения")))))))))</f>
        <v/>
      </c>
      <c r="J324" s="21" t="str">
        <f aca="false">IF(AND(I324="OK",E324&lt;&gt;""),INDEX(Планы!$G$12:$G$111,MATCH(E324,Планы!$A$12:$A$111,0)),"")</f>
        <v/>
      </c>
      <c r="K324" s="21" t="str">
        <f aca="false">IF(I324&lt;&gt;"OK","",IF(E324="",H324,INDEX(Планы!$C$12:$C$111,MATCH(E324,Планы!$A$12:$A$111,0))))</f>
        <v/>
      </c>
      <c r="L324" s="21" t="n">
        <f aca="false">IF(AND(I324="OK",E324&lt;&gt;"",O324=1),MIN(J324,N324),0)</f>
        <v>0</v>
      </c>
      <c r="M324" s="21" t="n">
        <f aca="false">IF(AND(I324="OK",E324&lt;&gt;"",O324=1),MAX(0,N324-J324),0)</f>
        <v>0</v>
      </c>
      <c r="N324" s="21" t="str">
        <f aca="false">IF(AND(I324="OK",E324&lt;&gt;""),SUMIFS($D$12:$D$511,$E$12:$E$511,E324,$F$12:$F$511,F324,$B$12:$B$511,"&lt;="&amp;Календарь!$L$5,$I$12:$I$511,"OK"),"")</f>
        <v/>
      </c>
      <c r="O324" s="19" t="n">
        <f aca="false">IF(AND(I324="OK",E324&lt;&gt;""),IF(COUNTIFS($E$12:E324,E324,$F$12:F324,F324,$I$12:I324,"OK")=1,1,0),0)</f>
        <v>0</v>
      </c>
    </row>
    <row r="325" customFormat="false" ht="22" hidden="false" customHeight="true" outlineLevel="0" collapsed="false">
      <c r="A325" s="6"/>
      <c r="B325" s="5"/>
      <c r="C325" s="6"/>
      <c r="D325" s="7"/>
      <c r="E325" s="6"/>
      <c r="F325" s="5"/>
      <c r="G325" s="6"/>
      <c r="H325" s="6"/>
      <c r="I325" s="19" t="str">
        <f aca="false">IF(COUNTA(A325:H325)=0,"",IF(OR(A325="",NOT(ISNUMBER(B325)),NOT(ISNUMBER(D325)),AND(C325&lt;&gt;"Приход",C325&lt;&gt;"Расход")),"Ошибка: поля или тип",IF(OR(B325&lt;36526,B325&gt;109574,B325&lt;&gt;INT(B325),D325&lt;0),"Ошибка: дата или сумма",IF(COUNTIFS($A$12:$A$511,A325)&lt;&gt;1,"Ошибка: повтор ID",IF(E325="",IF(OR(F325&lt;&gt;"",H325=""),"Ошибка: внеплановая статья/срок","OK"),IF(COUNTIFS(Планы!$A$12:$A$111,E325)&lt;&gt;1,"Ошибка: ID плана",IF(INDEX(Планы!$K$12:$K$111,MATCH(E325,Планы!$A$12:$A$111,0))&lt;&gt;"OK","Ошибка: исходный план",IF(OR(NOT(ISNUMBER(F325)),C325&lt;&gt;INDEX(Планы!$D$12:$D$111,MATCH(E325,Планы!$A$12:$A$111,0))),"Ошибка: срок/направление",IF(AND(F325&gt;=INDEX(Планы!$E$12:$E$111,MATCH(E325,Планы!$A$12:$A$111,0)),F325&lt;=INDEX(Планы!$L$12:$L$111,MATCH(E325,Планы!$A$12:$A$111,0)),IF(INDEX(Планы!$F$12:$F$111,MATCH(E325,Планы!$A$12:$A$111,0))="Разово",F325=INDEX(Планы!$E$12:$E$111,MATCH(E325,Планы!$A$12:$A$111,0)),IF(INDEX(Планы!$F$12:$F$111,MATCH(E325,Планы!$A$12:$A$111,0))="Еженедельно",MOD(F325-INDEX(Планы!$E$12:$E$111,MATCH(E325,Планы!$A$12:$A$111,0)),7)=0,F325=DATE(YEAR(F325),MONTH(F325),MIN(DAY(INDEX(Планы!$E$12:$E$111,MATCH(E325,Планы!$A$12:$A$111,0))),DAY(EOMONTH(F325,0))))))),"OK","Ошибка: нет повторения")))))))))</f>
        <v/>
      </c>
      <c r="J325" s="21" t="str">
        <f aca="false">IF(AND(I325="OK",E325&lt;&gt;""),INDEX(Планы!$G$12:$G$111,MATCH(E325,Планы!$A$12:$A$111,0)),"")</f>
        <v/>
      </c>
      <c r="K325" s="21" t="str">
        <f aca="false">IF(I325&lt;&gt;"OK","",IF(E325="",H325,INDEX(Планы!$C$12:$C$111,MATCH(E325,Планы!$A$12:$A$111,0))))</f>
        <v/>
      </c>
      <c r="L325" s="21" t="n">
        <f aca="false">IF(AND(I325="OK",E325&lt;&gt;"",O325=1),MIN(J325,N325),0)</f>
        <v>0</v>
      </c>
      <c r="M325" s="21" t="n">
        <f aca="false">IF(AND(I325="OK",E325&lt;&gt;"",O325=1),MAX(0,N325-J325),0)</f>
        <v>0</v>
      </c>
      <c r="N325" s="21" t="str">
        <f aca="false">IF(AND(I325="OK",E325&lt;&gt;""),SUMIFS($D$12:$D$511,$E$12:$E$511,E325,$F$12:$F$511,F325,$B$12:$B$511,"&lt;="&amp;Календарь!$L$5,$I$12:$I$511,"OK"),"")</f>
        <v/>
      </c>
      <c r="O325" s="19" t="n">
        <f aca="false">IF(AND(I325="OK",E325&lt;&gt;""),IF(COUNTIFS($E$12:E325,E325,$F$12:F325,F325,$I$12:I325,"OK")=1,1,0),0)</f>
        <v>0</v>
      </c>
    </row>
    <row r="326" customFormat="false" ht="22" hidden="false" customHeight="true" outlineLevel="0" collapsed="false">
      <c r="A326" s="6"/>
      <c r="B326" s="5"/>
      <c r="C326" s="6"/>
      <c r="D326" s="7"/>
      <c r="E326" s="6"/>
      <c r="F326" s="5"/>
      <c r="G326" s="6"/>
      <c r="H326" s="6"/>
      <c r="I326" s="19" t="str">
        <f aca="false">IF(COUNTA(A326:H326)=0,"",IF(OR(A326="",NOT(ISNUMBER(B326)),NOT(ISNUMBER(D326)),AND(C326&lt;&gt;"Приход",C326&lt;&gt;"Расход")),"Ошибка: поля или тип",IF(OR(B326&lt;36526,B326&gt;109574,B326&lt;&gt;INT(B326),D326&lt;0),"Ошибка: дата или сумма",IF(COUNTIFS($A$12:$A$511,A326)&lt;&gt;1,"Ошибка: повтор ID",IF(E326="",IF(OR(F326&lt;&gt;"",H326=""),"Ошибка: внеплановая статья/срок","OK"),IF(COUNTIFS(Планы!$A$12:$A$111,E326)&lt;&gt;1,"Ошибка: ID плана",IF(INDEX(Планы!$K$12:$K$111,MATCH(E326,Планы!$A$12:$A$111,0))&lt;&gt;"OK","Ошибка: исходный план",IF(OR(NOT(ISNUMBER(F326)),C326&lt;&gt;INDEX(Планы!$D$12:$D$111,MATCH(E326,Планы!$A$12:$A$111,0))),"Ошибка: срок/направление",IF(AND(F326&gt;=INDEX(Планы!$E$12:$E$111,MATCH(E326,Планы!$A$12:$A$111,0)),F326&lt;=INDEX(Планы!$L$12:$L$111,MATCH(E326,Планы!$A$12:$A$111,0)),IF(INDEX(Планы!$F$12:$F$111,MATCH(E326,Планы!$A$12:$A$111,0))="Разово",F326=INDEX(Планы!$E$12:$E$111,MATCH(E326,Планы!$A$12:$A$111,0)),IF(INDEX(Планы!$F$12:$F$111,MATCH(E326,Планы!$A$12:$A$111,0))="Еженедельно",MOD(F326-INDEX(Планы!$E$12:$E$111,MATCH(E326,Планы!$A$12:$A$111,0)),7)=0,F326=DATE(YEAR(F326),MONTH(F326),MIN(DAY(INDEX(Планы!$E$12:$E$111,MATCH(E326,Планы!$A$12:$A$111,0))),DAY(EOMONTH(F326,0))))))),"OK","Ошибка: нет повторения")))))))))</f>
        <v/>
      </c>
      <c r="J326" s="21" t="str">
        <f aca="false">IF(AND(I326="OK",E326&lt;&gt;""),INDEX(Планы!$G$12:$G$111,MATCH(E326,Планы!$A$12:$A$111,0)),"")</f>
        <v/>
      </c>
      <c r="K326" s="21" t="str">
        <f aca="false">IF(I326&lt;&gt;"OK","",IF(E326="",H326,INDEX(Планы!$C$12:$C$111,MATCH(E326,Планы!$A$12:$A$111,0))))</f>
        <v/>
      </c>
      <c r="L326" s="21" t="n">
        <f aca="false">IF(AND(I326="OK",E326&lt;&gt;"",O326=1),MIN(J326,N326),0)</f>
        <v>0</v>
      </c>
      <c r="M326" s="21" t="n">
        <f aca="false">IF(AND(I326="OK",E326&lt;&gt;"",O326=1),MAX(0,N326-J326),0)</f>
        <v>0</v>
      </c>
      <c r="N326" s="21" t="str">
        <f aca="false">IF(AND(I326="OK",E326&lt;&gt;""),SUMIFS($D$12:$D$511,$E$12:$E$511,E326,$F$12:$F$511,F326,$B$12:$B$511,"&lt;="&amp;Календарь!$L$5,$I$12:$I$511,"OK"),"")</f>
        <v/>
      </c>
      <c r="O326" s="19" t="n">
        <f aca="false">IF(AND(I326="OK",E326&lt;&gt;""),IF(COUNTIFS($E$12:E326,E326,$F$12:F326,F326,$I$12:I326,"OK")=1,1,0),0)</f>
        <v>0</v>
      </c>
    </row>
    <row r="327" customFormat="false" ht="22" hidden="false" customHeight="true" outlineLevel="0" collapsed="false">
      <c r="A327" s="6"/>
      <c r="B327" s="5"/>
      <c r="C327" s="6"/>
      <c r="D327" s="7"/>
      <c r="E327" s="6"/>
      <c r="F327" s="5"/>
      <c r="G327" s="6"/>
      <c r="H327" s="6"/>
      <c r="I327" s="19" t="str">
        <f aca="false">IF(COUNTA(A327:H327)=0,"",IF(OR(A327="",NOT(ISNUMBER(B327)),NOT(ISNUMBER(D327)),AND(C327&lt;&gt;"Приход",C327&lt;&gt;"Расход")),"Ошибка: поля или тип",IF(OR(B327&lt;36526,B327&gt;109574,B327&lt;&gt;INT(B327),D327&lt;0),"Ошибка: дата или сумма",IF(COUNTIFS($A$12:$A$511,A327)&lt;&gt;1,"Ошибка: повтор ID",IF(E327="",IF(OR(F327&lt;&gt;"",H327=""),"Ошибка: внеплановая статья/срок","OK"),IF(COUNTIFS(Планы!$A$12:$A$111,E327)&lt;&gt;1,"Ошибка: ID плана",IF(INDEX(Планы!$K$12:$K$111,MATCH(E327,Планы!$A$12:$A$111,0))&lt;&gt;"OK","Ошибка: исходный план",IF(OR(NOT(ISNUMBER(F327)),C327&lt;&gt;INDEX(Планы!$D$12:$D$111,MATCH(E327,Планы!$A$12:$A$111,0))),"Ошибка: срок/направление",IF(AND(F327&gt;=INDEX(Планы!$E$12:$E$111,MATCH(E327,Планы!$A$12:$A$111,0)),F327&lt;=INDEX(Планы!$L$12:$L$111,MATCH(E327,Планы!$A$12:$A$111,0)),IF(INDEX(Планы!$F$12:$F$111,MATCH(E327,Планы!$A$12:$A$111,0))="Разово",F327=INDEX(Планы!$E$12:$E$111,MATCH(E327,Планы!$A$12:$A$111,0)),IF(INDEX(Планы!$F$12:$F$111,MATCH(E327,Планы!$A$12:$A$111,0))="Еженедельно",MOD(F327-INDEX(Планы!$E$12:$E$111,MATCH(E327,Планы!$A$12:$A$111,0)),7)=0,F327=DATE(YEAR(F327),MONTH(F327),MIN(DAY(INDEX(Планы!$E$12:$E$111,MATCH(E327,Планы!$A$12:$A$111,0))),DAY(EOMONTH(F327,0))))))),"OK","Ошибка: нет повторения")))))))))</f>
        <v/>
      </c>
      <c r="J327" s="21" t="str">
        <f aca="false">IF(AND(I327="OK",E327&lt;&gt;""),INDEX(Планы!$G$12:$G$111,MATCH(E327,Планы!$A$12:$A$111,0)),"")</f>
        <v/>
      </c>
      <c r="K327" s="21" t="str">
        <f aca="false">IF(I327&lt;&gt;"OK","",IF(E327="",H327,INDEX(Планы!$C$12:$C$111,MATCH(E327,Планы!$A$12:$A$111,0))))</f>
        <v/>
      </c>
      <c r="L327" s="21" t="n">
        <f aca="false">IF(AND(I327="OK",E327&lt;&gt;"",O327=1),MIN(J327,N327),0)</f>
        <v>0</v>
      </c>
      <c r="M327" s="21" t="n">
        <f aca="false">IF(AND(I327="OK",E327&lt;&gt;"",O327=1),MAX(0,N327-J327),0)</f>
        <v>0</v>
      </c>
      <c r="N327" s="21" t="str">
        <f aca="false">IF(AND(I327="OK",E327&lt;&gt;""),SUMIFS($D$12:$D$511,$E$12:$E$511,E327,$F$12:$F$511,F327,$B$12:$B$511,"&lt;="&amp;Календарь!$L$5,$I$12:$I$511,"OK"),"")</f>
        <v/>
      </c>
      <c r="O327" s="19" t="n">
        <f aca="false">IF(AND(I327="OK",E327&lt;&gt;""),IF(COUNTIFS($E$12:E327,E327,$F$12:F327,F327,$I$12:I327,"OK")=1,1,0),0)</f>
        <v>0</v>
      </c>
    </row>
    <row r="328" customFormat="false" ht="22" hidden="false" customHeight="true" outlineLevel="0" collapsed="false">
      <c r="A328" s="6"/>
      <c r="B328" s="5"/>
      <c r="C328" s="6"/>
      <c r="D328" s="7"/>
      <c r="E328" s="6"/>
      <c r="F328" s="5"/>
      <c r="G328" s="6"/>
      <c r="H328" s="6"/>
      <c r="I328" s="19" t="str">
        <f aca="false">IF(COUNTA(A328:H328)=0,"",IF(OR(A328="",NOT(ISNUMBER(B328)),NOT(ISNUMBER(D328)),AND(C328&lt;&gt;"Приход",C328&lt;&gt;"Расход")),"Ошибка: поля или тип",IF(OR(B328&lt;36526,B328&gt;109574,B328&lt;&gt;INT(B328),D328&lt;0),"Ошибка: дата или сумма",IF(COUNTIFS($A$12:$A$511,A328)&lt;&gt;1,"Ошибка: повтор ID",IF(E328="",IF(OR(F328&lt;&gt;"",H328=""),"Ошибка: внеплановая статья/срок","OK"),IF(COUNTIFS(Планы!$A$12:$A$111,E328)&lt;&gt;1,"Ошибка: ID плана",IF(INDEX(Планы!$K$12:$K$111,MATCH(E328,Планы!$A$12:$A$111,0))&lt;&gt;"OK","Ошибка: исходный план",IF(OR(NOT(ISNUMBER(F328)),C328&lt;&gt;INDEX(Планы!$D$12:$D$111,MATCH(E328,Планы!$A$12:$A$111,0))),"Ошибка: срок/направление",IF(AND(F328&gt;=INDEX(Планы!$E$12:$E$111,MATCH(E328,Планы!$A$12:$A$111,0)),F328&lt;=INDEX(Планы!$L$12:$L$111,MATCH(E328,Планы!$A$12:$A$111,0)),IF(INDEX(Планы!$F$12:$F$111,MATCH(E328,Планы!$A$12:$A$111,0))="Разово",F328=INDEX(Планы!$E$12:$E$111,MATCH(E328,Планы!$A$12:$A$111,0)),IF(INDEX(Планы!$F$12:$F$111,MATCH(E328,Планы!$A$12:$A$111,0))="Еженедельно",MOD(F328-INDEX(Планы!$E$12:$E$111,MATCH(E328,Планы!$A$12:$A$111,0)),7)=0,F328=DATE(YEAR(F328),MONTH(F328),MIN(DAY(INDEX(Планы!$E$12:$E$111,MATCH(E328,Планы!$A$12:$A$111,0))),DAY(EOMONTH(F328,0))))))),"OK","Ошибка: нет повторения")))))))))</f>
        <v/>
      </c>
      <c r="J328" s="21" t="str">
        <f aca="false">IF(AND(I328="OK",E328&lt;&gt;""),INDEX(Планы!$G$12:$G$111,MATCH(E328,Планы!$A$12:$A$111,0)),"")</f>
        <v/>
      </c>
      <c r="K328" s="21" t="str">
        <f aca="false">IF(I328&lt;&gt;"OK","",IF(E328="",H328,INDEX(Планы!$C$12:$C$111,MATCH(E328,Планы!$A$12:$A$111,0))))</f>
        <v/>
      </c>
      <c r="L328" s="21" t="n">
        <f aca="false">IF(AND(I328="OK",E328&lt;&gt;"",O328=1),MIN(J328,N328),0)</f>
        <v>0</v>
      </c>
      <c r="M328" s="21" t="n">
        <f aca="false">IF(AND(I328="OK",E328&lt;&gt;"",O328=1),MAX(0,N328-J328),0)</f>
        <v>0</v>
      </c>
      <c r="N328" s="21" t="str">
        <f aca="false">IF(AND(I328="OK",E328&lt;&gt;""),SUMIFS($D$12:$D$511,$E$12:$E$511,E328,$F$12:$F$511,F328,$B$12:$B$511,"&lt;="&amp;Календарь!$L$5,$I$12:$I$511,"OK"),"")</f>
        <v/>
      </c>
      <c r="O328" s="19" t="n">
        <f aca="false">IF(AND(I328="OK",E328&lt;&gt;""),IF(COUNTIFS($E$12:E328,E328,$F$12:F328,F328,$I$12:I328,"OK")=1,1,0),0)</f>
        <v>0</v>
      </c>
    </row>
    <row r="329" customFormat="false" ht="22" hidden="false" customHeight="true" outlineLevel="0" collapsed="false">
      <c r="A329" s="6"/>
      <c r="B329" s="5"/>
      <c r="C329" s="6"/>
      <c r="D329" s="7"/>
      <c r="E329" s="6"/>
      <c r="F329" s="5"/>
      <c r="G329" s="6"/>
      <c r="H329" s="6"/>
      <c r="I329" s="19" t="str">
        <f aca="false">IF(COUNTA(A329:H329)=0,"",IF(OR(A329="",NOT(ISNUMBER(B329)),NOT(ISNUMBER(D329)),AND(C329&lt;&gt;"Приход",C329&lt;&gt;"Расход")),"Ошибка: поля или тип",IF(OR(B329&lt;36526,B329&gt;109574,B329&lt;&gt;INT(B329),D329&lt;0),"Ошибка: дата или сумма",IF(COUNTIFS($A$12:$A$511,A329)&lt;&gt;1,"Ошибка: повтор ID",IF(E329="",IF(OR(F329&lt;&gt;"",H329=""),"Ошибка: внеплановая статья/срок","OK"),IF(COUNTIFS(Планы!$A$12:$A$111,E329)&lt;&gt;1,"Ошибка: ID плана",IF(INDEX(Планы!$K$12:$K$111,MATCH(E329,Планы!$A$12:$A$111,0))&lt;&gt;"OK","Ошибка: исходный план",IF(OR(NOT(ISNUMBER(F329)),C329&lt;&gt;INDEX(Планы!$D$12:$D$111,MATCH(E329,Планы!$A$12:$A$111,0))),"Ошибка: срок/направление",IF(AND(F329&gt;=INDEX(Планы!$E$12:$E$111,MATCH(E329,Планы!$A$12:$A$111,0)),F329&lt;=INDEX(Планы!$L$12:$L$111,MATCH(E329,Планы!$A$12:$A$111,0)),IF(INDEX(Планы!$F$12:$F$111,MATCH(E329,Планы!$A$12:$A$111,0))="Разово",F329=INDEX(Планы!$E$12:$E$111,MATCH(E329,Планы!$A$12:$A$111,0)),IF(INDEX(Планы!$F$12:$F$111,MATCH(E329,Планы!$A$12:$A$111,0))="Еженедельно",MOD(F329-INDEX(Планы!$E$12:$E$111,MATCH(E329,Планы!$A$12:$A$111,0)),7)=0,F329=DATE(YEAR(F329),MONTH(F329),MIN(DAY(INDEX(Планы!$E$12:$E$111,MATCH(E329,Планы!$A$12:$A$111,0))),DAY(EOMONTH(F329,0))))))),"OK","Ошибка: нет повторения")))))))))</f>
        <v/>
      </c>
      <c r="J329" s="21" t="str">
        <f aca="false">IF(AND(I329="OK",E329&lt;&gt;""),INDEX(Планы!$G$12:$G$111,MATCH(E329,Планы!$A$12:$A$111,0)),"")</f>
        <v/>
      </c>
      <c r="K329" s="21" t="str">
        <f aca="false">IF(I329&lt;&gt;"OK","",IF(E329="",H329,INDEX(Планы!$C$12:$C$111,MATCH(E329,Планы!$A$12:$A$111,0))))</f>
        <v/>
      </c>
      <c r="L329" s="21" t="n">
        <f aca="false">IF(AND(I329="OK",E329&lt;&gt;"",O329=1),MIN(J329,N329),0)</f>
        <v>0</v>
      </c>
      <c r="M329" s="21" t="n">
        <f aca="false">IF(AND(I329="OK",E329&lt;&gt;"",O329=1),MAX(0,N329-J329),0)</f>
        <v>0</v>
      </c>
      <c r="N329" s="21" t="str">
        <f aca="false">IF(AND(I329="OK",E329&lt;&gt;""),SUMIFS($D$12:$D$511,$E$12:$E$511,E329,$F$12:$F$511,F329,$B$12:$B$511,"&lt;="&amp;Календарь!$L$5,$I$12:$I$511,"OK"),"")</f>
        <v/>
      </c>
      <c r="O329" s="19" t="n">
        <f aca="false">IF(AND(I329="OK",E329&lt;&gt;""),IF(COUNTIFS($E$12:E329,E329,$F$12:F329,F329,$I$12:I329,"OK")=1,1,0),0)</f>
        <v>0</v>
      </c>
    </row>
    <row r="330" customFormat="false" ht="22" hidden="false" customHeight="true" outlineLevel="0" collapsed="false">
      <c r="A330" s="6"/>
      <c r="B330" s="5"/>
      <c r="C330" s="6"/>
      <c r="D330" s="7"/>
      <c r="E330" s="6"/>
      <c r="F330" s="5"/>
      <c r="G330" s="6"/>
      <c r="H330" s="6"/>
      <c r="I330" s="19" t="str">
        <f aca="false">IF(COUNTA(A330:H330)=0,"",IF(OR(A330="",NOT(ISNUMBER(B330)),NOT(ISNUMBER(D330)),AND(C330&lt;&gt;"Приход",C330&lt;&gt;"Расход")),"Ошибка: поля или тип",IF(OR(B330&lt;36526,B330&gt;109574,B330&lt;&gt;INT(B330),D330&lt;0),"Ошибка: дата или сумма",IF(COUNTIFS($A$12:$A$511,A330)&lt;&gt;1,"Ошибка: повтор ID",IF(E330="",IF(OR(F330&lt;&gt;"",H330=""),"Ошибка: внеплановая статья/срок","OK"),IF(COUNTIFS(Планы!$A$12:$A$111,E330)&lt;&gt;1,"Ошибка: ID плана",IF(INDEX(Планы!$K$12:$K$111,MATCH(E330,Планы!$A$12:$A$111,0))&lt;&gt;"OK","Ошибка: исходный план",IF(OR(NOT(ISNUMBER(F330)),C330&lt;&gt;INDEX(Планы!$D$12:$D$111,MATCH(E330,Планы!$A$12:$A$111,0))),"Ошибка: срок/направление",IF(AND(F330&gt;=INDEX(Планы!$E$12:$E$111,MATCH(E330,Планы!$A$12:$A$111,0)),F330&lt;=INDEX(Планы!$L$12:$L$111,MATCH(E330,Планы!$A$12:$A$111,0)),IF(INDEX(Планы!$F$12:$F$111,MATCH(E330,Планы!$A$12:$A$111,0))="Разово",F330=INDEX(Планы!$E$12:$E$111,MATCH(E330,Планы!$A$12:$A$111,0)),IF(INDEX(Планы!$F$12:$F$111,MATCH(E330,Планы!$A$12:$A$111,0))="Еженедельно",MOD(F330-INDEX(Планы!$E$12:$E$111,MATCH(E330,Планы!$A$12:$A$111,0)),7)=0,F330=DATE(YEAR(F330),MONTH(F330),MIN(DAY(INDEX(Планы!$E$12:$E$111,MATCH(E330,Планы!$A$12:$A$111,0))),DAY(EOMONTH(F330,0))))))),"OK","Ошибка: нет повторения")))))))))</f>
        <v/>
      </c>
      <c r="J330" s="21" t="str">
        <f aca="false">IF(AND(I330="OK",E330&lt;&gt;""),INDEX(Планы!$G$12:$G$111,MATCH(E330,Планы!$A$12:$A$111,0)),"")</f>
        <v/>
      </c>
      <c r="K330" s="21" t="str">
        <f aca="false">IF(I330&lt;&gt;"OK","",IF(E330="",H330,INDEX(Планы!$C$12:$C$111,MATCH(E330,Планы!$A$12:$A$111,0))))</f>
        <v/>
      </c>
      <c r="L330" s="21" t="n">
        <f aca="false">IF(AND(I330="OK",E330&lt;&gt;"",O330=1),MIN(J330,N330),0)</f>
        <v>0</v>
      </c>
      <c r="M330" s="21" t="n">
        <f aca="false">IF(AND(I330="OK",E330&lt;&gt;"",O330=1),MAX(0,N330-J330),0)</f>
        <v>0</v>
      </c>
      <c r="N330" s="21" t="str">
        <f aca="false">IF(AND(I330="OK",E330&lt;&gt;""),SUMIFS($D$12:$D$511,$E$12:$E$511,E330,$F$12:$F$511,F330,$B$12:$B$511,"&lt;="&amp;Календарь!$L$5,$I$12:$I$511,"OK"),"")</f>
        <v/>
      </c>
      <c r="O330" s="19" t="n">
        <f aca="false">IF(AND(I330="OK",E330&lt;&gt;""),IF(COUNTIFS($E$12:E330,E330,$F$12:F330,F330,$I$12:I330,"OK")=1,1,0),0)</f>
        <v>0</v>
      </c>
    </row>
    <row r="331" customFormat="false" ht="22" hidden="false" customHeight="true" outlineLevel="0" collapsed="false">
      <c r="A331" s="6"/>
      <c r="B331" s="5"/>
      <c r="C331" s="6"/>
      <c r="D331" s="7"/>
      <c r="E331" s="6"/>
      <c r="F331" s="5"/>
      <c r="G331" s="6"/>
      <c r="H331" s="6"/>
      <c r="I331" s="19" t="str">
        <f aca="false">IF(COUNTA(A331:H331)=0,"",IF(OR(A331="",NOT(ISNUMBER(B331)),NOT(ISNUMBER(D331)),AND(C331&lt;&gt;"Приход",C331&lt;&gt;"Расход")),"Ошибка: поля или тип",IF(OR(B331&lt;36526,B331&gt;109574,B331&lt;&gt;INT(B331),D331&lt;0),"Ошибка: дата или сумма",IF(COUNTIFS($A$12:$A$511,A331)&lt;&gt;1,"Ошибка: повтор ID",IF(E331="",IF(OR(F331&lt;&gt;"",H331=""),"Ошибка: внеплановая статья/срок","OK"),IF(COUNTIFS(Планы!$A$12:$A$111,E331)&lt;&gt;1,"Ошибка: ID плана",IF(INDEX(Планы!$K$12:$K$111,MATCH(E331,Планы!$A$12:$A$111,0))&lt;&gt;"OK","Ошибка: исходный план",IF(OR(NOT(ISNUMBER(F331)),C331&lt;&gt;INDEX(Планы!$D$12:$D$111,MATCH(E331,Планы!$A$12:$A$111,0))),"Ошибка: срок/направление",IF(AND(F331&gt;=INDEX(Планы!$E$12:$E$111,MATCH(E331,Планы!$A$12:$A$111,0)),F331&lt;=INDEX(Планы!$L$12:$L$111,MATCH(E331,Планы!$A$12:$A$111,0)),IF(INDEX(Планы!$F$12:$F$111,MATCH(E331,Планы!$A$12:$A$111,0))="Разово",F331=INDEX(Планы!$E$12:$E$111,MATCH(E331,Планы!$A$12:$A$111,0)),IF(INDEX(Планы!$F$12:$F$111,MATCH(E331,Планы!$A$12:$A$111,0))="Еженедельно",MOD(F331-INDEX(Планы!$E$12:$E$111,MATCH(E331,Планы!$A$12:$A$111,0)),7)=0,F331=DATE(YEAR(F331),MONTH(F331),MIN(DAY(INDEX(Планы!$E$12:$E$111,MATCH(E331,Планы!$A$12:$A$111,0))),DAY(EOMONTH(F331,0))))))),"OK","Ошибка: нет повторения")))))))))</f>
        <v/>
      </c>
      <c r="J331" s="21" t="str">
        <f aca="false">IF(AND(I331="OK",E331&lt;&gt;""),INDEX(Планы!$G$12:$G$111,MATCH(E331,Планы!$A$12:$A$111,0)),"")</f>
        <v/>
      </c>
      <c r="K331" s="21" t="str">
        <f aca="false">IF(I331&lt;&gt;"OK","",IF(E331="",H331,INDEX(Планы!$C$12:$C$111,MATCH(E331,Планы!$A$12:$A$111,0))))</f>
        <v/>
      </c>
      <c r="L331" s="21" t="n">
        <f aca="false">IF(AND(I331="OK",E331&lt;&gt;"",O331=1),MIN(J331,N331),0)</f>
        <v>0</v>
      </c>
      <c r="M331" s="21" t="n">
        <f aca="false">IF(AND(I331="OK",E331&lt;&gt;"",O331=1),MAX(0,N331-J331),0)</f>
        <v>0</v>
      </c>
      <c r="N331" s="21" t="str">
        <f aca="false">IF(AND(I331="OK",E331&lt;&gt;""),SUMIFS($D$12:$D$511,$E$12:$E$511,E331,$F$12:$F$511,F331,$B$12:$B$511,"&lt;="&amp;Календарь!$L$5,$I$12:$I$511,"OK"),"")</f>
        <v/>
      </c>
      <c r="O331" s="19" t="n">
        <f aca="false">IF(AND(I331="OK",E331&lt;&gt;""),IF(COUNTIFS($E$12:E331,E331,$F$12:F331,F331,$I$12:I331,"OK")=1,1,0),0)</f>
        <v>0</v>
      </c>
    </row>
    <row r="332" customFormat="false" ht="22" hidden="false" customHeight="true" outlineLevel="0" collapsed="false">
      <c r="A332" s="6"/>
      <c r="B332" s="5"/>
      <c r="C332" s="6"/>
      <c r="D332" s="7"/>
      <c r="E332" s="6"/>
      <c r="F332" s="5"/>
      <c r="G332" s="6"/>
      <c r="H332" s="6"/>
      <c r="I332" s="19" t="str">
        <f aca="false">IF(COUNTA(A332:H332)=0,"",IF(OR(A332="",NOT(ISNUMBER(B332)),NOT(ISNUMBER(D332)),AND(C332&lt;&gt;"Приход",C332&lt;&gt;"Расход")),"Ошибка: поля или тип",IF(OR(B332&lt;36526,B332&gt;109574,B332&lt;&gt;INT(B332),D332&lt;0),"Ошибка: дата или сумма",IF(COUNTIFS($A$12:$A$511,A332)&lt;&gt;1,"Ошибка: повтор ID",IF(E332="",IF(OR(F332&lt;&gt;"",H332=""),"Ошибка: внеплановая статья/срок","OK"),IF(COUNTIFS(Планы!$A$12:$A$111,E332)&lt;&gt;1,"Ошибка: ID плана",IF(INDEX(Планы!$K$12:$K$111,MATCH(E332,Планы!$A$12:$A$111,0))&lt;&gt;"OK","Ошибка: исходный план",IF(OR(NOT(ISNUMBER(F332)),C332&lt;&gt;INDEX(Планы!$D$12:$D$111,MATCH(E332,Планы!$A$12:$A$111,0))),"Ошибка: срок/направление",IF(AND(F332&gt;=INDEX(Планы!$E$12:$E$111,MATCH(E332,Планы!$A$12:$A$111,0)),F332&lt;=INDEX(Планы!$L$12:$L$111,MATCH(E332,Планы!$A$12:$A$111,0)),IF(INDEX(Планы!$F$12:$F$111,MATCH(E332,Планы!$A$12:$A$111,0))="Разово",F332=INDEX(Планы!$E$12:$E$111,MATCH(E332,Планы!$A$12:$A$111,0)),IF(INDEX(Планы!$F$12:$F$111,MATCH(E332,Планы!$A$12:$A$111,0))="Еженедельно",MOD(F332-INDEX(Планы!$E$12:$E$111,MATCH(E332,Планы!$A$12:$A$111,0)),7)=0,F332=DATE(YEAR(F332),MONTH(F332),MIN(DAY(INDEX(Планы!$E$12:$E$111,MATCH(E332,Планы!$A$12:$A$111,0))),DAY(EOMONTH(F332,0))))))),"OK","Ошибка: нет повторения")))))))))</f>
        <v/>
      </c>
      <c r="J332" s="21" t="str">
        <f aca="false">IF(AND(I332="OK",E332&lt;&gt;""),INDEX(Планы!$G$12:$G$111,MATCH(E332,Планы!$A$12:$A$111,0)),"")</f>
        <v/>
      </c>
      <c r="K332" s="21" t="str">
        <f aca="false">IF(I332&lt;&gt;"OK","",IF(E332="",H332,INDEX(Планы!$C$12:$C$111,MATCH(E332,Планы!$A$12:$A$111,0))))</f>
        <v/>
      </c>
      <c r="L332" s="21" t="n">
        <f aca="false">IF(AND(I332="OK",E332&lt;&gt;"",O332=1),MIN(J332,N332),0)</f>
        <v>0</v>
      </c>
      <c r="M332" s="21" t="n">
        <f aca="false">IF(AND(I332="OK",E332&lt;&gt;"",O332=1),MAX(0,N332-J332),0)</f>
        <v>0</v>
      </c>
      <c r="N332" s="21" t="str">
        <f aca="false">IF(AND(I332="OK",E332&lt;&gt;""),SUMIFS($D$12:$D$511,$E$12:$E$511,E332,$F$12:$F$511,F332,$B$12:$B$511,"&lt;="&amp;Календарь!$L$5,$I$12:$I$511,"OK"),"")</f>
        <v/>
      </c>
      <c r="O332" s="19" t="n">
        <f aca="false">IF(AND(I332="OK",E332&lt;&gt;""),IF(COUNTIFS($E$12:E332,E332,$F$12:F332,F332,$I$12:I332,"OK")=1,1,0),0)</f>
        <v>0</v>
      </c>
    </row>
    <row r="333" customFormat="false" ht="22" hidden="false" customHeight="true" outlineLevel="0" collapsed="false">
      <c r="A333" s="6"/>
      <c r="B333" s="5"/>
      <c r="C333" s="6"/>
      <c r="D333" s="7"/>
      <c r="E333" s="6"/>
      <c r="F333" s="5"/>
      <c r="G333" s="6"/>
      <c r="H333" s="6"/>
      <c r="I333" s="19" t="str">
        <f aca="false">IF(COUNTA(A333:H333)=0,"",IF(OR(A333="",NOT(ISNUMBER(B333)),NOT(ISNUMBER(D333)),AND(C333&lt;&gt;"Приход",C333&lt;&gt;"Расход")),"Ошибка: поля или тип",IF(OR(B333&lt;36526,B333&gt;109574,B333&lt;&gt;INT(B333),D333&lt;0),"Ошибка: дата или сумма",IF(COUNTIFS($A$12:$A$511,A333)&lt;&gt;1,"Ошибка: повтор ID",IF(E333="",IF(OR(F333&lt;&gt;"",H333=""),"Ошибка: внеплановая статья/срок","OK"),IF(COUNTIFS(Планы!$A$12:$A$111,E333)&lt;&gt;1,"Ошибка: ID плана",IF(INDEX(Планы!$K$12:$K$111,MATCH(E333,Планы!$A$12:$A$111,0))&lt;&gt;"OK","Ошибка: исходный план",IF(OR(NOT(ISNUMBER(F333)),C333&lt;&gt;INDEX(Планы!$D$12:$D$111,MATCH(E333,Планы!$A$12:$A$111,0))),"Ошибка: срок/направление",IF(AND(F333&gt;=INDEX(Планы!$E$12:$E$111,MATCH(E333,Планы!$A$12:$A$111,0)),F333&lt;=INDEX(Планы!$L$12:$L$111,MATCH(E333,Планы!$A$12:$A$111,0)),IF(INDEX(Планы!$F$12:$F$111,MATCH(E333,Планы!$A$12:$A$111,0))="Разово",F333=INDEX(Планы!$E$12:$E$111,MATCH(E333,Планы!$A$12:$A$111,0)),IF(INDEX(Планы!$F$12:$F$111,MATCH(E333,Планы!$A$12:$A$111,0))="Еженедельно",MOD(F333-INDEX(Планы!$E$12:$E$111,MATCH(E333,Планы!$A$12:$A$111,0)),7)=0,F333=DATE(YEAR(F333),MONTH(F333),MIN(DAY(INDEX(Планы!$E$12:$E$111,MATCH(E333,Планы!$A$12:$A$111,0))),DAY(EOMONTH(F333,0))))))),"OK","Ошибка: нет повторения")))))))))</f>
        <v/>
      </c>
      <c r="J333" s="21" t="str">
        <f aca="false">IF(AND(I333="OK",E333&lt;&gt;""),INDEX(Планы!$G$12:$G$111,MATCH(E333,Планы!$A$12:$A$111,0)),"")</f>
        <v/>
      </c>
      <c r="K333" s="21" t="str">
        <f aca="false">IF(I333&lt;&gt;"OK","",IF(E333="",H333,INDEX(Планы!$C$12:$C$111,MATCH(E333,Планы!$A$12:$A$111,0))))</f>
        <v/>
      </c>
      <c r="L333" s="21" t="n">
        <f aca="false">IF(AND(I333="OK",E333&lt;&gt;"",O333=1),MIN(J333,N333),0)</f>
        <v>0</v>
      </c>
      <c r="M333" s="21" t="n">
        <f aca="false">IF(AND(I333="OK",E333&lt;&gt;"",O333=1),MAX(0,N333-J333),0)</f>
        <v>0</v>
      </c>
      <c r="N333" s="21" t="str">
        <f aca="false">IF(AND(I333="OK",E333&lt;&gt;""),SUMIFS($D$12:$D$511,$E$12:$E$511,E333,$F$12:$F$511,F333,$B$12:$B$511,"&lt;="&amp;Календарь!$L$5,$I$12:$I$511,"OK"),"")</f>
        <v/>
      </c>
      <c r="O333" s="19" t="n">
        <f aca="false">IF(AND(I333="OK",E333&lt;&gt;""),IF(COUNTIFS($E$12:E333,E333,$F$12:F333,F333,$I$12:I333,"OK")=1,1,0),0)</f>
        <v>0</v>
      </c>
    </row>
    <row r="334" customFormat="false" ht="22" hidden="false" customHeight="true" outlineLevel="0" collapsed="false">
      <c r="A334" s="6"/>
      <c r="B334" s="5"/>
      <c r="C334" s="6"/>
      <c r="D334" s="7"/>
      <c r="E334" s="6"/>
      <c r="F334" s="5"/>
      <c r="G334" s="6"/>
      <c r="H334" s="6"/>
      <c r="I334" s="19" t="str">
        <f aca="false">IF(COUNTA(A334:H334)=0,"",IF(OR(A334="",NOT(ISNUMBER(B334)),NOT(ISNUMBER(D334)),AND(C334&lt;&gt;"Приход",C334&lt;&gt;"Расход")),"Ошибка: поля или тип",IF(OR(B334&lt;36526,B334&gt;109574,B334&lt;&gt;INT(B334),D334&lt;0),"Ошибка: дата или сумма",IF(COUNTIFS($A$12:$A$511,A334)&lt;&gt;1,"Ошибка: повтор ID",IF(E334="",IF(OR(F334&lt;&gt;"",H334=""),"Ошибка: внеплановая статья/срок","OK"),IF(COUNTIFS(Планы!$A$12:$A$111,E334)&lt;&gt;1,"Ошибка: ID плана",IF(INDEX(Планы!$K$12:$K$111,MATCH(E334,Планы!$A$12:$A$111,0))&lt;&gt;"OK","Ошибка: исходный план",IF(OR(NOT(ISNUMBER(F334)),C334&lt;&gt;INDEX(Планы!$D$12:$D$111,MATCH(E334,Планы!$A$12:$A$111,0))),"Ошибка: срок/направление",IF(AND(F334&gt;=INDEX(Планы!$E$12:$E$111,MATCH(E334,Планы!$A$12:$A$111,0)),F334&lt;=INDEX(Планы!$L$12:$L$111,MATCH(E334,Планы!$A$12:$A$111,0)),IF(INDEX(Планы!$F$12:$F$111,MATCH(E334,Планы!$A$12:$A$111,0))="Разово",F334=INDEX(Планы!$E$12:$E$111,MATCH(E334,Планы!$A$12:$A$111,0)),IF(INDEX(Планы!$F$12:$F$111,MATCH(E334,Планы!$A$12:$A$111,0))="Еженедельно",MOD(F334-INDEX(Планы!$E$12:$E$111,MATCH(E334,Планы!$A$12:$A$111,0)),7)=0,F334=DATE(YEAR(F334),MONTH(F334),MIN(DAY(INDEX(Планы!$E$12:$E$111,MATCH(E334,Планы!$A$12:$A$111,0))),DAY(EOMONTH(F334,0))))))),"OK","Ошибка: нет повторения")))))))))</f>
        <v/>
      </c>
      <c r="J334" s="21" t="str">
        <f aca="false">IF(AND(I334="OK",E334&lt;&gt;""),INDEX(Планы!$G$12:$G$111,MATCH(E334,Планы!$A$12:$A$111,0)),"")</f>
        <v/>
      </c>
      <c r="K334" s="21" t="str">
        <f aca="false">IF(I334&lt;&gt;"OK","",IF(E334="",H334,INDEX(Планы!$C$12:$C$111,MATCH(E334,Планы!$A$12:$A$111,0))))</f>
        <v/>
      </c>
      <c r="L334" s="21" t="n">
        <f aca="false">IF(AND(I334="OK",E334&lt;&gt;"",O334=1),MIN(J334,N334),0)</f>
        <v>0</v>
      </c>
      <c r="M334" s="21" t="n">
        <f aca="false">IF(AND(I334="OK",E334&lt;&gt;"",O334=1),MAX(0,N334-J334),0)</f>
        <v>0</v>
      </c>
      <c r="N334" s="21" t="str">
        <f aca="false">IF(AND(I334="OK",E334&lt;&gt;""),SUMIFS($D$12:$D$511,$E$12:$E$511,E334,$F$12:$F$511,F334,$B$12:$B$511,"&lt;="&amp;Календарь!$L$5,$I$12:$I$511,"OK"),"")</f>
        <v/>
      </c>
      <c r="O334" s="19" t="n">
        <f aca="false">IF(AND(I334="OK",E334&lt;&gt;""),IF(COUNTIFS($E$12:E334,E334,$F$12:F334,F334,$I$12:I334,"OK")=1,1,0),0)</f>
        <v>0</v>
      </c>
    </row>
    <row r="335" customFormat="false" ht="22" hidden="false" customHeight="true" outlineLevel="0" collapsed="false">
      <c r="A335" s="6"/>
      <c r="B335" s="5"/>
      <c r="C335" s="6"/>
      <c r="D335" s="7"/>
      <c r="E335" s="6"/>
      <c r="F335" s="5"/>
      <c r="G335" s="6"/>
      <c r="H335" s="6"/>
      <c r="I335" s="19" t="str">
        <f aca="false">IF(COUNTA(A335:H335)=0,"",IF(OR(A335="",NOT(ISNUMBER(B335)),NOT(ISNUMBER(D335)),AND(C335&lt;&gt;"Приход",C335&lt;&gt;"Расход")),"Ошибка: поля или тип",IF(OR(B335&lt;36526,B335&gt;109574,B335&lt;&gt;INT(B335),D335&lt;0),"Ошибка: дата или сумма",IF(COUNTIFS($A$12:$A$511,A335)&lt;&gt;1,"Ошибка: повтор ID",IF(E335="",IF(OR(F335&lt;&gt;"",H335=""),"Ошибка: внеплановая статья/срок","OK"),IF(COUNTIFS(Планы!$A$12:$A$111,E335)&lt;&gt;1,"Ошибка: ID плана",IF(INDEX(Планы!$K$12:$K$111,MATCH(E335,Планы!$A$12:$A$111,0))&lt;&gt;"OK","Ошибка: исходный план",IF(OR(NOT(ISNUMBER(F335)),C335&lt;&gt;INDEX(Планы!$D$12:$D$111,MATCH(E335,Планы!$A$12:$A$111,0))),"Ошибка: срок/направление",IF(AND(F335&gt;=INDEX(Планы!$E$12:$E$111,MATCH(E335,Планы!$A$12:$A$111,0)),F335&lt;=INDEX(Планы!$L$12:$L$111,MATCH(E335,Планы!$A$12:$A$111,0)),IF(INDEX(Планы!$F$12:$F$111,MATCH(E335,Планы!$A$12:$A$111,0))="Разово",F335=INDEX(Планы!$E$12:$E$111,MATCH(E335,Планы!$A$12:$A$111,0)),IF(INDEX(Планы!$F$12:$F$111,MATCH(E335,Планы!$A$12:$A$111,0))="Еженедельно",MOD(F335-INDEX(Планы!$E$12:$E$111,MATCH(E335,Планы!$A$12:$A$111,0)),7)=0,F335=DATE(YEAR(F335),MONTH(F335),MIN(DAY(INDEX(Планы!$E$12:$E$111,MATCH(E335,Планы!$A$12:$A$111,0))),DAY(EOMONTH(F335,0))))))),"OK","Ошибка: нет повторения")))))))))</f>
        <v/>
      </c>
      <c r="J335" s="21" t="str">
        <f aca="false">IF(AND(I335="OK",E335&lt;&gt;""),INDEX(Планы!$G$12:$G$111,MATCH(E335,Планы!$A$12:$A$111,0)),"")</f>
        <v/>
      </c>
      <c r="K335" s="21" t="str">
        <f aca="false">IF(I335&lt;&gt;"OK","",IF(E335="",H335,INDEX(Планы!$C$12:$C$111,MATCH(E335,Планы!$A$12:$A$111,0))))</f>
        <v/>
      </c>
      <c r="L335" s="21" t="n">
        <f aca="false">IF(AND(I335="OK",E335&lt;&gt;"",O335=1),MIN(J335,N335),0)</f>
        <v>0</v>
      </c>
      <c r="M335" s="21" t="n">
        <f aca="false">IF(AND(I335="OK",E335&lt;&gt;"",O335=1),MAX(0,N335-J335),0)</f>
        <v>0</v>
      </c>
      <c r="N335" s="21" t="str">
        <f aca="false">IF(AND(I335="OK",E335&lt;&gt;""),SUMIFS($D$12:$D$511,$E$12:$E$511,E335,$F$12:$F$511,F335,$B$12:$B$511,"&lt;="&amp;Календарь!$L$5,$I$12:$I$511,"OK"),"")</f>
        <v/>
      </c>
      <c r="O335" s="19" t="n">
        <f aca="false">IF(AND(I335="OK",E335&lt;&gt;""),IF(COUNTIFS($E$12:E335,E335,$F$12:F335,F335,$I$12:I335,"OK")=1,1,0),0)</f>
        <v>0</v>
      </c>
    </row>
    <row r="336" customFormat="false" ht="22" hidden="false" customHeight="true" outlineLevel="0" collapsed="false">
      <c r="A336" s="6"/>
      <c r="B336" s="5"/>
      <c r="C336" s="6"/>
      <c r="D336" s="7"/>
      <c r="E336" s="6"/>
      <c r="F336" s="5"/>
      <c r="G336" s="6"/>
      <c r="H336" s="6"/>
      <c r="I336" s="19" t="str">
        <f aca="false">IF(COUNTA(A336:H336)=0,"",IF(OR(A336="",NOT(ISNUMBER(B336)),NOT(ISNUMBER(D336)),AND(C336&lt;&gt;"Приход",C336&lt;&gt;"Расход")),"Ошибка: поля или тип",IF(OR(B336&lt;36526,B336&gt;109574,B336&lt;&gt;INT(B336),D336&lt;0),"Ошибка: дата или сумма",IF(COUNTIFS($A$12:$A$511,A336)&lt;&gt;1,"Ошибка: повтор ID",IF(E336="",IF(OR(F336&lt;&gt;"",H336=""),"Ошибка: внеплановая статья/срок","OK"),IF(COUNTIFS(Планы!$A$12:$A$111,E336)&lt;&gt;1,"Ошибка: ID плана",IF(INDEX(Планы!$K$12:$K$111,MATCH(E336,Планы!$A$12:$A$111,0))&lt;&gt;"OK","Ошибка: исходный план",IF(OR(NOT(ISNUMBER(F336)),C336&lt;&gt;INDEX(Планы!$D$12:$D$111,MATCH(E336,Планы!$A$12:$A$111,0))),"Ошибка: срок/направление",IF(AND(F336&gt;=INDEX(Планы!$E$12:$E$111,MATCH(E336,Планы!$A$12:$A$111,0)),F336&lt;=INDEX(Планы!$L$12:$L$111,MATCH(E336,Планы!$A$12:$A$111,0)),IF(INDEX(Планы!$F$12:$F$111,MATCH(E336,Планы!$A$12:$A$111,0))="Разово",F336=INDEX(Планы!$E$12:$E$111,MATCH(E336,Планы!$A$12:$A$111,0)),IF(INDEX(Планы!$F$12:$F$111,MATCH(E336,Планы!$A$12:$A$111,0))="Еженедельно",MOD(F336-INDEX(Планы!$E$12:$E$111,MATCH(E336,Планы!$A$12:$A$111,0)),7)=0,F336=DATE(YEAR(F336),MONTH(F336),MIN(DAY(INDEX(Планы!$E$12:$E$111,MATCH(E336,Планы!$A$12:$A$111,0))),DAY(EOMONTH(F336,0))))))),"OK","Ошибка: нет повторения")))))))))</f>
        <v/>
      </c>
      <c r="J336" s="21" t="str">
        <f aca="false">IF(AND(I336="OK",E336&lt;&gt;""),INDEX(Планы!$G$12:$G$111,MATCH(E336,Планы!$A$12:$A$111,0)),"")</f>
        <v/>
      </c>
      <c r="K336" s="21" t="str">
        <f aca="false">IF(I336&lt;&gt;"OK","",IF(E336="",H336,INDEX(Планы!$C$12:$C$111,MATCH(E336,Планы!$A$12:$A$111,0))))</f>
        <v/>
      </c>
      <c r="L336" s="21" t="n">
        <f aca="false">IF(AND(I336="OK",E336&lt;&gt;"",O336=1),MIN(J336,N336),0)</f>
        <v>0</v>
      </c>
      <c r="M336" s="21" t="n">
        <f aca="false">IF(AND(I336="OK",E336&lt;&gt;"",O336=1),MAX(0,N336-J336),0)</f>
        <v>0</v>
      </c>
      <c r="N336" s="21" t="str">
        <f aca="false">IF(AND(I336="OK",E336&lt;&gt;""),SUMIFS($D$12:$D$511,$E$12:$E$511,E336,$F$12:$F$511,F336,$B$12:$B$511,"&lt;="&amp;Календарь!$L$5,$I$12:$I$511,"OK"),"")</f>
        <v/>
      </c>
      <c r="O336" s="19" t="n">
        <f aca="false">IF(AND(I336="OK",E336&lt;&gt;""),IF(COUNTIFS($E$12:E336,E336,$F$12:F336,F336,$I$12:I336,"OK")=1,1,0),0)</f>
        <v>0</v>
      </c>
    </row>
    <row r="337" customFormat="false" ht="22" hidden="false" customHeight="true" outlineLevel="0" collapsed="false">
      <c r="A337" s="6"/>
      <c r="B337" s="5"/>
      <c r="C337" s="6"/>
      <c r="D337" s="7"/>
      <c r="E337" s="6"/>
      <c r="F337" s="5"/>
      <c r="G337" s="6"/>
      <c r="H337" s="6"/>
      <c r="I337" s="19" t="str">
        <f aca="false">IF(COUNTA(A337:H337)=0,"",IF(OR(A337="",NOT(ISNUMBER(B337)),NOT(ISNUMBER(D337)),AND(C337&lt;&gt;"Приход",C337&lt;&gt;"Расход")),"Ошибка: поля или тип",IF(OR(B337&lt;36526,B337&gt;109574,B337&lt;&gt;INT(B337),D337&lt;0),"Ошибка: дата или сумма",IF(COUNTIFS($A$12:$A$511,A337)&lt;&gt;1,"Ошибка: повтор ID",IF(E337="",IF(OR(F337&lt;&gt;"",H337=""),"Ошибка: внеплановая статья/срок","OK"),IF(COUNTIFS(Планы!$A$12:$A$111,E337)&lt;&gt;1,"Ошибка: ID плана",IF(INDEX(Планы!$K$12:$K$111,MATCH(E337,Планы!$A$12:$A$111,0))&lt;&gt;"OK","Ошибка: исходный план",IF(OR(NOT(ISNUMBER(F337)),C337&lt;&gt;INDEX(Планы!$D$12:$D$111,MATCH(E337,Планы!$A$12:$A$111,0))),"Ошибка: срок/направление",IF(AND(F337&gt;=INDEX(Планы!$E$12:$E$111,MATCH(E337,Планы!$A$12:$A$111,0)),F337&lt;=INDEX(Планы!$L$12:$L$111,MATCH(E337,Планы!$A$12:$A$111,0)),IF(INDEX(Планы!$F$12:$F$111,MATCH(E337,Планы!$A$12:$A$111,0))="Разово",F337=INDEX(Планы!$E$12:$E$111,MATCH(E337,Планы!$A$12:$A$111,0)),IF(INDEX(Планы!$F$12:$F$111,MATCH(E337,Планы!$A$12:$A$111,0))="Еженедельно",MOD(F337-INDEX(Планы!$E$12:$E$111,MATCH(E337,Планы!$A$12:$A$111,0)),7)=0,F337=DATE(YEAR(F337),MONTH(F337),MIN(DAY(INDEX(Планы!$E$12:$E$111,MATCH(E337,Планы!$A$12:$A$111,0))),DAY(EOMONTH(F337,0))))))),"OK","Ошибка: нет повторения")))))))))</f>
        <v/>
      </c>
      <c r="J337" s="21" t="str">
        <f aca="false">IF(AND(I337="OK",E337&lt;&gt;""),INDEX(Планы!$G$12:$G$111,MATCH(E337,Планы!$A$12:$A$111,0)),"")</f>
        <v/>
      </c>
      <c r="K337" s="21" t="str">
        <f aca="false">IF(I337&lt;&gt;"OK","",IF(E337="",H337,INDEX(Планы!$C$12:$C$111,MATCH(E337,Планы!$A$12:$A$111,0))))</f>
        <v/>
      </c>
      <c r="L337" s="21" t="n">
        <f aca="false">IF(AND(I337="OK",E337&lt;&gt;"",O337=1),MIN(J337,N337),0)</f>
        <v>0</v>
      </c>
      <c r="M337" s="21" t="n">
        <f aca="false">IF(AND(I337="OK",E337&lt;&gt;"",O337=1),MAX(0,N337-J337),0)</f>
        <v>0</v>
      </c>
      <c r="N337" s="21" t="str">
        <f aca="false">IF(AND(I337="OK",E337&lt;&gt;""),SUMIFS($D$12:$D$511,$E$12:$E$511,E337,$F$12:$F$511,F337,$B$12:$B$511,"&lt;="&amp;Календарь!$L$5,$I$12:$I$511,"OK"),"")</f>
        <v/>
      </c>
      <c r="O337" s="19" t="n">
        <f aca="false">IF(AND(I337="OK",E337&lt;&gt;""),IF(COUNTIFS($E$12:E337,E337,$F$12:F337,F337,$I$12:I337,"OK")=1,1,0),0)</f>
        <v>0</v>
      </c>
    </row>
    <row r="338" customFormat="false" ht="22" hidden="false" customHeight="true" outlineLevel="0" collapsed="false">
      <c r="A338" s="6"/>
      <c r="B338" s="5"/>
      <c r="C338" s="6"/>
      <c r="D338" s="7"/>
      <c r="E338" s="6"/>
      <c r="F338" s="5"/>
      <c r="G338" s="6"/>
      <c r="H338" s="6"/>
      <c r="I338" s="19" t="str">
        <f aca="false">IF(COUNTA(A338:H338)=0,"",IF(OR(A338="",NOT(ISNUMBER(B338)),NOT(ISNUMBER(D338)),AND(C338&lt;&gt;"Приход",C338&lt;&gt;"Расход")),"Ошибка: поля или тип",IF(OR(B338&lt;36526,B338&gt;109574,B338&lt;&gt;INT(B338),D338&lt;0),"Ошибка: дата или сумма",IF(COUNTIFS($A$12:$A$511,A338)&lt;&gt;1,"Ошибка: повтор ID",IF(E338="",IF(OR(F338&lt;&gt;"",H338=""),"Ошибка: внеплановая статья/срок","OK"),IF(COUNTIFS(Планы!$A$12:$A$111,E338)&lt;&gt;1,"Ошибка: ID плана",IF(INDEX(Планы!$K$12:$K$111,MATCH(E338,Планы!$A$12:$A$111,0))&lt;&gt;"OK","Ошибка: исходный план",IF(OR(NOT(ISNUMBER(F338)),C338&lt;&gt;INDEX(Планы!$D$12:$D$111,MATCH(E338,Планы!$A$12:$A$111,0))),"Ошибка: срок/направление",IF(AND(F338&gt;=INDEX(Планы!$E$12:$E$111,MATCH(E338,Планы!$A$12:$A$111,0)),F338&lt;=INDEX(Планы!$L$12:$L$111,MATCH(E338,Планы!$A$12:$A$111,0)),IF(INDEX(Планы!$F$12:$F$111,MATCH(E338,Планы!$A$12:$A$111,0))="Разово",F338=INDEX(Планы!$E$12:$E$111,MATCH(E338,Планы!$A$12:$A$111,0)),IF(INDEX(Планы!$F$12:$F$111,MATCH(E338,Планы!$A$12:$A$111,0))="Еженедельно",MOD(F338-INDEX(Планы!$E$12:$E$111,MATCH(E338,Планы!$A$12:$A$111,0)),7)=0,F338=DATE(YEAR(F338),MONTH(F338),MIN(DAY(INDEX(Планы!$E$12:$E$111,MATCH(E338,Планы!$A$12:$A$111,0))),DAY(EOMONTH(F338,0))))))),"OK","Ошибка: нет повторения")))))))))</f>
        <v/>
      </c>
      <c r="J338" s="21" t="str">
        <f aca="false">IF(AND(I338="OK",E338&lt;&gt;""),INDEX(Планы!$G$12:$G$111,MATCH(E338,Планы!$A$12:$A$111,0)),"")</f>
        <v/>
      </c>
      <c r="K338" s="21" t="str">
        <f aca="false">IF(I338&lt;&gt;"OK","",IF(E338="",H338,INDEX(Планы!$C$12:$C$111,MATCH(E338,Планы!$A$12:$A$111,0))))</f>
        <v/>
      </c>
      <c r="L338" s="21" t="n">
        <f aca="false">IF(AND(I338="OK",E338&lt;&gt;"",O338=1),MIN(J338,N338),0)</f>
        <v>0</v>
      </c>
      <c r="M338" s="21" t="n">
        <f aca="false">IF(AND(I338="OK",E338&lt;&gt;"",O338=1),MAX(0,N338-J338),0)</f>
        <v>0</v>
      </c>
      <c r="N338" s="21" t="str">
        <f aca="false">IF(AND(I338="OK",E338&lt;&gt;""),SUMIFS($D$12:$D$511,$E$12:$E$511,E338,$F$12:$F$511,F338,$B$12:$B$511,"&lt;="&amp;Календарь!$L$5,$I$12:$I$511,"OK"),"")</f>
        <v/>
      </c>
      <c r="O338" s="19" t="n">
        <f aca="false">IF(AND(I338="OK",E338&lt;&gt;""),IF(COUNTIFS($E$12:E338,E338,$F$12:F338,F338,$I$12:I338,"OK")=1,1,0),0)</f>
        <v>0</v>
      </c>
    </row>
    <row r="339" customFormat="false" ht="22" hidden="false" customHeight="true" outlineLevel="0" collapsed="false">
      <c r="A339" s="6"/>
      <c r="B339" s="5"/>
      <c r="C339" s="6"/>
      <c r="D339" s="7"/>
      <c r="E339" s="6"/>
      <c r="F339" s="5"/>
      <c r="G339" s="6"/>
      <c r="H339" s="6"/>
      <c r="I339" s="19" t="str">
        <f aca="false">IF(COUNTA(A339:H339)=0,"",IF(OR(A339="",NOT(ISNUMBER(B339)),NOT(ISNUMBER(D339)),AND(C339&lt;&gt;"Приход",C339&lt;&gt;"Расход")),"Ошибка: поля или тип",IF(OR(B339&lt;36526,B339&gt;109574,B339&lt;&gt;INT(B339),D339&lt;0),"Ошибка: дата или сумма",IF(COUNTIFS($A$12:$A$511,A339)&lt;&gt;1,"Ошибка: повтор ID",IF(E339="",IF(OR(F339&lt;&gt;"",H339=""),"Ошибка: внеплановая статья/срок","OK"),IF(COUNTIFS(Планы!$A$12:$A$111,E339)&lt;&gt;1,"Ошибка: ID плана",IF(INDEX(Планы!$K$12:$K$111,MATCH(E339,Планы!$A$12:$A$111,0))&lt;&gt;"OK","Ошибка: исходный план",IF(OR(NOT(ISNUMBER(F339)),C339&lt;&gt;INDEX(Планы!$D$12:$D$111,MATCH(E339,Планы!$A$12:$A$111,0))),"Ошибка: срок/направление",IF(AND(F339&gt;=INDEX(Планы!$E$12:$E$111,MATCH(E339,Планы!$A$12:$A$111,0)),F339&lt;=INDEX(Планы!$L$12:$L$111,MATCH(E339,Планы!$A$12:$A$111,0)),IF(INDEX(Планы!$F$12:$F$111,MATCH(E339,Планы!$A$12:$A$111,0))="Разово",F339=INDEX(Планы!$E$12:$E$111,MATCH(E339,Планы!$A$12:$A$111,0)),IF(INDEX(Планы!$F$12:$F$111,MATCH(E339,Планы!$A$12:$A$111,0))="Еженедельно",MOD(F339-INDEX(Планы!$E$12:$E$111,MATCH(E339,Планы!$A$12:$A$111,0)),7)=0,F339=DATE(YEAR(F339),MONTH(F339),MIN(DAY(INDEX(Планы!$E$12:$E$111,MATCH(E339,Планы!$A$12:$A$111,0))),DAY(EOMONTH(F339,0))))))),"OK","Ошибка: нет повторения")))))))))</f>
        <v/>
      </c>
      <c r="J339" s="21" t="str">
        <f aca="false">IF(AND(I339="OK",E339&lt;&gt;""),INDEX(Планы!$G$12:$G$111,MATCH(E339,Планы!$A$12:$A$111,0)),"")</f>
        <v/>
      </c>
      <c r="K339" s="21" t="str">
        <f aca="false">IF(I339&lt;&gt;"OK","",IF(E339="",H339,INDEX(Планы!$C$12:$C$111,MATCH(E339,Планы!$A$12:$A$111,0))))</f>
        <v/>
      </c>
      <c r="L339" s="21" t="n">
        <f aca="false">IF(AND(I339="OK",E339&lt;&gt;"",O339=1),MIN(J339,N339),0)</f>
        <v>0</v>
      </c>
      <c r="M339" s="21" t="n">
        <f aca="false">IF(AND(I339="OK",E339&lt;&gt;"",O339=1),MAX(0,N339-J339),0)</f>
        <v>0</v>
      </c>
      <c r="N339" s="21" t="str">
        <f aca="false">IF(AND(I339="OK",E339&lt;&gt;""),SUMIFS($D$12:$D$511,$E$12:$E$511,E339,$F$12:$F$511,F339,$B$12:$B$511,"&lt;="&amp;Календарь!$L$5,$I$12:$I$511,"OK"),"")</f>
        <v/>
      </c>
      <c r="O339" s="19" t="n">
        <f aca="false">IF(AND(I339="OK",E339&lt;&gt;""),IF(COUNTIFS($E$12:E339,E339,$F$12:F339,F339,$I$12:I339,"OK")=1,1,0),0)</f>
        <v>0</v>
      </c>
    </row>
    <row r="340" customFormat="false" ht="22" hidden="false" customHeight="true" outlineLevel="0" collapsed="false">
      <c r="A340" s="6"/>
      <c r="B340" s="5"/>
      <c r="C340" s="6"/>
      <c r="D340" s="7"/>
      <c r="E340" s="6"/>
      <c r="F340" s="5"/>
      <c r="G340" s="6"/>
      <c r="H340" s="6"/>
      <c r="I340" s="19" t="str">
        <f aca="false">IF(COUNTA(A340:H340)=0,"",IF(OR(A340="",NOT(ISNUMBER(B340)),NOT(ISNUMBER(D340)),AND(C340&lt;&gt;"Приход",C340&lt;&gt;"Расход")),"Ошибка: поля или тип",IF(OR(B340&lt;36526,B340&gt;109574,B340&lt;&gt;INT(B340),D340&lt;0),"Ошибка: дата или сумма",IF(COUNTIFS($A$12:$A$511,A340)&lt;&gt;1,"Ошибка: повтор ID",IF(E340="",IF(OR(F340&lt;&gt;"",H340=""),"Ошибка: внеплановая статья/срок","OK"),IF(COUNTIFS(Планы!$A$12:$A$111,E340)&lt;&gt;1,"Ошибка: ID плана",IF(INDEX(Планы!$K$12:$K$111,MATCH(E340,Планы!$A$12:$A$111,0))&lt;&gt;"OK","Ошибка: исходный план",IF(OR(NOT(ISNUMBER(F340)),C340&lt;&gt;INDEX(Планы!$D$12:$D$111,MATCH(E340,Планы!$A$12:$A$111,0))),"Ошибка: срок/направление",IF(AND(F340&gt;=INDEX(Планы!$E$12:$E$111,MATCH(E340,Планы!$A$12:$A$111,0)),F340&lt;=INDEX(Планы!$L$12:$L$111,MATCH(E340,Планы!$A$12:$A$111,0)),IF(INDEX(Планы!$F$12:$F$111,MATCH(E340,Планы!$A$12:$A$111,0))="Разово",F340=INDEX(Планы!$E$12:$E$111,MATCH(E340,Планы!$A$12:$A$111,0)),IF(INDEX(Планы!$F$12:$F$111,MATCH(E340,Планы!$A$12:$A$111,0))="Еженедельно",MOD(F340-INDEX(Планы!$E$12:$E$111,MATCH(E340,Планы!$A$12:$A$111,0)),7)=0,F340=DATE(YEAR(F340),MONTH(F340),MIN(DAY(INDEX(Планы!$E$12:$E$111,MATCH(E340,Планы!$A$12:$A$111,0))),DAY(EOMONTH(F340,0))))))),"OK","Ошибка: нет повторения")))))))))</f>
        <v/>
      </c>
      <c r="J340" s="21" t="str">
        <f aca="false">IF(AND(I340="OK",E340&lt;&gt;""),INDEX(Планы!$G$12:$G$111,MATCH(E340,Планы!$A$12:$A$111,0)),"")</f>
        <v/>
      </c>
      <c r="K340" s="21" t="str">
        <f aca="false">IF(I340&lt;&gt;"OK","",IF(E340="",H340,INDEX(Планы!$C$12:$C$111,MATCH(E340,Планы!$A$12:$A$111,0))))</f>
        <v/>
      </c>
      <c r="L340" s="21" t="n">
        <f aca="false">IF(AND(I340="OK",E340&lt;&gt;"",O340=1),MIN(J340,N340),0)</f>
        <v>0</v>
      </c>
      <c r="M340" s="21" t="n">
        <f aca="false">IF(AND(I340="OK",E340&lt;&gt;"",O340=1),MAX(0,N340-J340),0)</f>
        <v>0</v>
      </c>
      <c r="N340" s="21" t="str">
        <f aca="false">IF(AND(I340="OK",E340&lt;&gt;""),SUMIFS($D$12:$D$511,$E$12:$E$511,E340,$F$12:$F$511,F340,$B$12:$B$511,"&lt;="&amp;Календарь!$L$5,$I$12:$I$511,"OK"),"")</f>
        <v/>
      </c>
      <c r="O340" s="19" t="n">
        <f aca="false">IF(AND(I340="OK",E340&lt;&gt;""),IF(COUNTIFS($E$12:E340,E340,$F$12:F340,F340,$I$12:I340,"OK")=1,1,0),0)</f>
        <v>0</v>
      </c>
    </row>
    <row r="341" customFormat="false" ht="22" hidden="false" customHeight="true" outlineLevel="0" collapsed="false">
      <c r="A341" s="6"/>
      <c r="B341" s="5"/>
      <c r="C341" s="6"/>
      <c r="D341" s="7"/>
      <c r="E341" s="6"/>
      <c r="F341" s="5"/>
      <c r="G341" s="6"/>
      <c r="H341" s="6"/>
      <c r="I341" s="19" t="str">
        <f aca="false">IF(COUNTA(A341:H341)=0,"",IF(OR(A341="",NOT(ISNUMBER(B341)),NOT(ISNUMBER(D341)),AND(C341&lt;&gt;"Приход",C341&lt;&gt;"Расход")),"Ошибка: поля или тип",IF(OR(B341&lt;36526,B341&gt;109574,B341&lt;&gt;INT(B341),D341&lt;0),"Ошибка: дата или сумма",IF(COUNTIFS($A$12:$A$511,A341)&lt;&gt;1,"Ошибка: повтор ID",IF(E341="",IF(OR(F341&lt;&gt;"",H341=""),"Ошибка: внеплановая статья/срок","OK"),IF(COUNTIFS(Планы!$A$12:$A$111,E341)&lt;&gt;1,"Ошибка: ID плана",IF(INDEX(Планы!$K$12:$K$111,MATCH(E341,Планы!$A$12:$A$111,0))&lt;&gt;"OK","Ошибка: исходный план",IF(OR(NOT(ISNUMBER(F341)),C341&lt;&gt;INDEX(Планы!$D$12:$D$111,MATCH(E341,Планы!$A$12:$A$111,0))),"Ошибка: срок/направление",IF(AND(F341&gt;=INDEX(Планы!$E$12:$E$111,MATCH(E341,Планы!$A$12:$A$111,0)),F341&lt;=INDEX(Планы!$L$12:$L$111,MATCH(E341,Планы!$A$12:$A$111,0)),IF(INDEX(Планы!$F$12:$F$111,MATCH(E341,Планы!$A$12:$A$111,0))="Разово",F341=INDEX(Планы!$E$12:$E$111,MATCH(E341,Планы!$A$12:$A$111,0)),IF(INDEX(Планы!$F$12:$F$111,MATCH(E341,Планы!$A$12:$A$111,0))="Еженедельно",MOD(F341-INDEX(Планы!$E$12:$E$111,MATCH(E341,Планы!$A$12:$A$111,0)),7)=0,F341=DATE(YEAR(F341),MONTH(F341),MIN(DAY(INDEX(Планы!$E$12:$E$111,MATCH(E341,Планы!$A$12:$A$111,0))),DAY(EOMONTH(F341,0))))))),"OK","Ошибка: нет повторения")))))))))</f>
        <v/>
      </c>
      <c r="J341" s="21" t="str">
        <f aca="false">IF(AND(I341="OK",E341&lt;&gt;""),INDEX(Планы!$G$12:$G$111,MATCH(E341,Планы!$A$12:$A$111,0)),"")</f>
        <v/>
      </c>
      <c r="K341" s="21" t="str">
        <f aca="false">IF(I341&lt;&gt;"OK","",IF(E341="",H341,INDEX(Планы!$C$12:$C$111,MATCH(E341,Планы!$A$12:$A$111,0))))</f>
        <v/>
      </c>
      <c r="L341" s="21" t="n">
        <f aca="false">IF(AND(I341="OK",E341&lt;&gt;"",O341=1),MIN(J341,N341),0)</f>
        <v>0</v>
      </c>
      <c r="M341" s="21" t="n">
        <f aca="false">IF(AND(I341="OK",E341&lt;&gt;"",O341=1),MAX(0,N341-J341),0)</f>
        <v>0</v>
      </c>
      <c r="N341" s="21" t="str">
        <f aca="false">IF(AND(I341="OK",E341&lt;&gt;""),SUMIFS($D$12:$D$511,$E$12:$E$511,E341,$F$12:$F$511,F341,$B$12:$B$511,"&lt;="&amp;Календарь!$L$5,$I$12:$I$511,"OK"),"")</f>
        <v/>
      </c>
      <c r="O341" s="19" t="n">
        <f aca="false">IF(AND(I341="OK",E341&lt;&gt;""),IF(COUNTIFS($E$12:E341,E341,$F$12:F341,F341,$I$12:I341,"OK")=1,1,0),0)</f>
        <v>0</v>
      </c>
    </row>
    <row r="342" customFormat="false" ht="22" hidden="false" customHeight="true" outlineLevel="0" collapsed="false">
      <c r="A342" s="6"/>
      <c r="B342" s="5"/>
      <c r="C342" s="6"/>
      <c r="D342" s="7"/>
      <c r="E342" s="6"/>
      <c r="F342" s="5"/>
      <c r="G342" s="6"/>
      <c r="H342" s="6"/>
      <c r="I342" s="19" t="str">
        <f aca="false">IF(COUNTA(A342:H342)=0,"",IF(OR(A342="",NOT(ISNUMBER(B342)),NOT(ISNUMBER(D342)),AND(C342&lt;&gt;"Приход",C342&lt;&gt;"Расход")),"Ошибка: поля или тип",IF(OR(B342&lt;36526,B342&gt;109574,B342&lt;&gt;INT(B342),D342&lt;0),"Ошибка: дата или сумма",IF(COUNTIFS($A$12:$A$511,A342)&lt;&gt;1,"Ошибка: повтор ID",IF(E342="",IF(OR(F342&lt;&gt;"",H342=""),"Ошибка: внеплановая статья/срок","OK"),IF(COUNTIFS(Планы!$A$12:$A$111,E342)&lt;&gt;1,"Ошибка: ID плана",IF(INDEX(Планы!$K$12:$K$111,MATCH(E342,Планы!$A$12:$A$111,0))&lt;&gt;"OK","Ошибка: исходный план",IF(OR(NOT(ISNUMBER(F342)),C342&lt;&gt;INDEX(Планы!$D$12:$D$111,MATCH(E342,Планы!$A$12:$A$111,0))),"Ошибка: срок/направление",IF(AND(F342&gt;=INDEX(Планы!$E$12:$E$111,MATCH(E342,Планы!$A$12:$A$111,0)),F342&lt;=INDEX(Планы!$L$12:$L$111,MATCH(E342,Планы!$A$12:$A$111,0)),IF(INDEX(Планы!$F$12:$F$111,MATCH(E342,Планы!$A$12:$A$111,0))="Разово",F342=INDEX(Планы!$E$12:$E$111,MATCH(E342,Планы!$A$12:$A$111,0)),IF(INDEX(Планы!$F$12:$F$111,MATCH(E342,Планы!$A$12:$A$111,0))="Еженедельно",MOD(F342-INDEX(Планы!$E$12:$E$111,MATCH(E342,Планы!$A$12:$A$111,0)),7)=0,F342=DATE(YEAR(F342),MONTH(F342),MIN(DAY(INDEX(Планы!$E$12:$E$111,MATCH(E342,Планы!$A$12:$A$111,0))),DAY(EOMONTH(F342,0))))))),"OK","Ошибка: нет повторения")))))))))</f>
        <v/>
      </c>
      <c r="J342" s="21" t="str">
        <f aca="false">IF(AND(I342="OK",E342&lt;&gt;""),INDEX(Планы!$G$12:$G$111,MATCH(E342,Планы!$A$12:$A$111,0)),"")</f>
        <v/>
      </c>
      <c r="K342" s="21" t="str">
        <f aca="false">IF(I342&lt;&gt;"OK","",IF(E342="",H342,INDEX(Планы!$C$12:$C$111,MATCH(E342,Планы!$A$12:$A$111,0))))</f>
        <v/>
      </c>
      <c r="L342" s="21" t="n">
        <f aca="false">IF(AND(I342="OK",E342&lt;&gt;"",O342=1),MIN(J342,N342),0)</f>
        <v>0</v>
      </c>
      <c r="M342" s="21" t="n">
        <f aca="false">IF(AND(I342="OK",E342&lt;&gt;"",O342=1),MAX(0,N342-J342),0)</f>
        <v>0</v>
      </c>
      <c r="N342" s="21" t="str">
        <f aca="false">IF(AND(I342="OK",E342&lt;&gt;""),SUMIFS($D$12:$D$511,$E$12:$E$511,E342,$F$12:$F$511,F342,$B$12:$B$511,"&lt;="&amp;Календарь!$L$5,$I$12:$I$511,"OK"),"")</f>
        <v/>
      </c>
      <c r="O342" s="19" t="n">
        <f aca="false">IF(AND(I342="OK",E342&lt;&gt;""),IF(COUNTIFS($E$12:E342,E342,$F$12:F342,F342,$I$12:I342,"OK")=1,1,0),0)</f>
        <v>0</v>
      </c>
    </row>
    <row r="343" customFormat="false" ht="22" hidden="false" customHeight="true" outlineLevel="0" collapsed="false">
      <c r="A343" s="6"/>
      <c r="B343" s="5"/>
      <c r="C343" s="6"/>
      <c r="D343" s="7"/>
      <c r="E343" s="6"/>
      <c r="F343" s="5"/>
      <c r="G343" s="6"/>
      <c r="H343" s="6"/>
      <c r="I343" s="19" t="str">
        <f aca="false">IF(COUNTA(A343:H343)=0,"",IF(OR(A343="",NOT(ISNUMBER(B343)),NOT(ISNUMBER(D343)),AND(C343&lt;&gt;"Приход",C343&lt;&gt;"Расход")),"Ошибка: поля или тип",IF(OR(B343&lt;36526,B343&gt;109574,B343&lt;&gt;INT(B343),D343&lt;0),"Ошибка: дата или сумма",IF(COUNTIFS($A$12:$A$511,A343)&lt;&gt;1,"Ошибка: повтор ID",IF(E343="",IF(OR(F343&lt;&gt;"",H343=""),"Ошибка: внеплановая статья/срок","OK"),IF(COUNTIFS(Планы!$A$12:$A$111,E343)&lt;&gt;1,"Ошибка: ID плана",IF(INDEX(Планы!$K$12:$K$111,MATCH(E343,Планы!$A$12:$A$111,0))&lt;&gt;"OK","Ошибка: исходный план",IF(OR(NOT(ISNUMBER(F343)),C343&lt;&gt;INDEX(Планы!$D$12:$D$111,MATCH(E343,Планы!$A$12:$A$111,0))),"Ошибка: срок/направление",IF(AND(F343&gt;=INDEX(Планы!$E$12:$E$111,MATCH(E343,Планы!$A$12:$A$111,0)),F343&lt;=INDEX(Планы!$L$12:$L$111,MATCH(E343,Планы!$A$12:$A$111,0)),IF(INDEX(Планы!$F$12:$F$111,MATCH(E343,Планы!$A$12:$A$111,0))="Разово",F343=INDEX(Планы!$E$12:$E$111,MATCH(E343,Планы!$A$12:$A$111,0)),IF(INDEX(Планы!$F$12:$F$111,MATCH(E343,Планы!$A$12:$A$111,0))="Еженедельно",MOD(F343-INDEX(Планы!$E$12:$E$111,MATCH(E343,Планы!$A$12:$A$111,0)),7)=0,F343=DATE(YEAR(F343),MONTH(F343),MIN(DAY(INDEX(Планы!$E$12:$E$111,MATCH(E343,Планы!$A$12:$A$111,0))),DAY(EOMONTH(F343,0))))))),"OK","Ошибка: нет повторения")))))))))</f>
        <v/>
      </c>
      <c r="J343" s="21" t="str">
        <f aca="false">IF(AND(I343="OK",E343&lt;&gt;""),INDEX(Планы!$G$12:$G$111,MATCH(E343,Планы!$A$12:$A$111,0)),"")</f>
        <v/>
      </c>
      <c r="K343" s="21" t="str">
        <f aca="false">IF(I343&lt;&gt;"OK","",IF(E343="",H343,INDEX(Планы!$C$12:$C$111,MATCH(E343,Планы!$A$12:$A$111,0))))</f>
        <v/>
      </c>
      <c r="L343" s="21" t="n">
        <f aca="false">IF(AND(I343="OK",E343&lt;&gt;"",O343=1),MIN(J343,N343),0)</f>
        <v>0</v>
      </c>
      <c r="M343" s="21" t="n">
        <f aca="false">IF(AND(I343="OK",E343&lt;&gt;"",O343=1),MAX(0,N343-J343),0)</f>
        <v>0</v>
      </c>
      <c r="N343" s="21" t="str">
        <f aca="false">IF(AND(I343="OK",E343&lt;&gt;""),SUMIFS($D$12:$D$511,$E$12:$E$511,E343,$F$12:$F$511,F343,$B$12:$B$511,"&lt;="&amp;Календарь!$L$5,$I$12:$I$511,"OK"),"")</f>
        <v/>
      </c>
      <c r="O343" s="19" t="n">
        <f aca="false">IF(AND(I343="OK",E343&lt;&gt;""),IF(COUNTIFS($E$12:E343,E343,$F$12:F343,F343,$I$12:I343,"OK")=1,1,0),0)</f>
        <v>0</v>
      </c>
    </row>
    <row r="344" customFormat="false" ht="22" hidden="false" customHeight="true" outlineLevel="0" collapsed="false">
      <c r="A344" s="6"/>
      <c r="B344" s="5"/>
      <c r="C344" s="6"/>
      <c r="D344" s="7"/>
      <c r="E344" s="6"/>
      <c r="F344" s="5"/>
      <c r="G344" s="6"/>
      <c r="H344" s="6"/>
      <c r="I344" s="19" t="str">
        <f aca="false">IF(COUNTA(A344:H344)=0,"",IF(OR(A344="",NOT(ISNUMBER(B344)),NOT(ISNUMBER(D344)),AND(C344&lt;&gt;"Приход",C344&lt;&gt;"Расход")),"Ошибка: поля или тип",IF(OR(B344&lt;36526,B344&gt;109574,B344&lt;&gt;INT(B344),D344&lt;0),"Ошибка: дата или сумма",IF(COUNTIFS($A$12:$A$511,A344)&lt;&gt;1,"Ошибка: повтор ID",IF(E344="",IF(OR(F344&lt;&gt;"",H344=""),"Ошибка: внеплановая статья/срок","OK"),IF(COUNTIFS(Планы!$A$12:$A$111,E344)&lt;&gt;1,"Ошибка: ID плана",IF(INDEX(Планы!$K$12:$K$111,MATCH(E344,Планы!$A$12:$A$111,0))&lt;&gt;"OK","Ошибка: исходный план",IF(OR(NOT(ISNUMBER(F344)),C344&lt;&gt;INDEX(Планы!$D$12:$D$111,MATCH(E344,Планы!$A$12:$A$111,0))),"Ошибка: срок/направление",IF(AND(F344&gt;=INDEX(Планы!$E$12:$E$111,MATCH(E344,Планы!$A$12:$A$111,0)),F344&lt;=INDEX(Планы!$L$12:$L$111,MATCH(E344,Планы!$A$12:$A$111,0)),IF(INDEX(Планы!$F$12:$F$111,MATCH(E344,Планы!$A$12:$A$111,0))="Разово",F344=INDEX(Планы!$E$12:$E$111,MATCH(E344,Планы!$A$12:$A$111,0)),IF(INDEX(Планы!$F$12:$F$111,MATCH(E344,Планы!$A$12:$A$111,0))="Еженедельно",MOD(F344-INDEX(Планы!$E$12:$E$111,MATCH(E344,Планы!$A$12:$A$111,0)),7)=0,F344=DATE(YEAR(F344),MONTH(F344),MIN(DAY(INDEX(Планы!$E$12:$E$111,MATCH(E344,Планы!$A$12:$A$111,0))),DAY(EOMONTH(F344,0))))))),"OK","Ошибка: нет повторения")))))))))</f>
        <v/>
      </c>
      <c r="J344" s="21" t="str">
        <f aca="false">IF(AND(I344="OK",E344&lt;&gt;""),INDEX(Планы!$G$12:$G$111,MATCH(E344,Планы!$A$12:$A$111,0)),"")</f>
        <v/>
      </c>
      <c r="K344" s="21" t="str">
        <f aca="false">IF(I344&lt;&gt;"OK","",IF(E344="",H344,INDEX(Планы!$C$12:$C$111,MATCH(E344,Планы!$A$12:$A$111,0))))</f>
        <v/>
      </c>
      <c r="L344" s="21" t="n">
        <f aca="false">IF(AND(I344="OK",E344&lt;&gt;"",O344=1),MIN(J344,N344),0)</f>
        <v>0</v>
      </c>
      <c r="M344" s="21" t="n">
        <f aca="false">IF(AND(I344="OK",E344&lt;&gt;"",O344=1),MAX(0,N344-J344),0)</f>
        <v>0</v>
      </c>
      <c r="N344" s="21" t="str">
        <f aca="false">IF(AND(I344="OK",E344&lt;&gt;""),SUMIFS($D$12:$D$511,$E$12:$E$511,E344,$F$12:$F$511,F344,$B$12:$B$511,"&lt;="&amp;Календарь!$L$5,$I$12:$I$511,"OK"),"")</f>
        <v/>
      </c>
      <c r="O344" s="19" t="n">
        <f aca="false">IF(AND(I344="OK",E344&lt;&gt;""),IF(COUNTIFS($E$12:E344,E344,$F$12:F344,F344,$I$12:I344,"OK")=1,1,0),0)</f>
        <v>0</v>
      </c>
    </row>
    <row r="345" customFormat="false" ht="22" hidden="false" customHeight="true" outlineLevel="0" collapsed="false">
      <c r="A345" s="6"/>
      <c r="B345" s="5"/>
      <c r="C345" s="6"/>
      <c r="D345" s="7"/>
      <c r="E345" s="6"/>
      <c r="F345" s="5"/>
      <c r="G345" s="6"/>
      <c r="H345" s="6"/>
      <c r="I345" s="19" t="str">
        <f aca="false">IF(COUNTA(A345:H345)=0,"",IF(OR(A345="",NOT(ISNUMBER(B345)),NOT(ISNUMBER(D345)),AND(C345&lt;&gt;"Приход",C345&lt;&gt;"Расход")),"Ошибка: поля или тип",IF(OR(B345&lt;36526,B345&gt;109574,B345&lt;&gt;INT(B345),D345&lt;0),"Ошибка: дата или сумма",IF(COUNTIFS($A$12:$A$511,A345)&lt;&gt;1,"Ошибка: повтор ID",IF(E345="",IF(OR(F345&lt;&gt;"",H345=""),"Ошибка: внеплановая статья/срок","OK"),IF(COUNTIFS(Планы!$A$12:$A$111,E345)&lt;&gt;1,"Ошибка: ID плана",IF(INDEX(Планы!$K$12:$K$111,MATCH(E345,Планы!$A$12:$A$111,0))&lt;&gt;"OK","Ошибка: исходный план",IF(OR(NOT(ISNUMBER(F345)),C345&lt;&gt;INDEX(Планы!$D$12:$D$111,MATCH(E345,Планы!$A$12:$A$111,0))),"Ошибка: срок/направление",IF(AND(F345&gt;=INDEX(Планы!$E$12:$E$111,MATCH(E345,Планы!$A$12:$A$111,0)),F345&lt;=INDEX(Планы!$L$12:$L$111,MATCH(E345,Планы!$A$12:$A$111,0)),IF(INDEX(Планы!$F$12:$F$111,MATCH(E345,Планы!$A$12:$A$111,0))="Разово",F345=INDEX(Планы!$E$12:$E$111,MATCH(E345,Планы!$A$12:$A$111,0)),IF(INDEX(Планы!$F$12:$F$111,MATCH(E345,Планы!$A$12:$A$111,0))="Еженедельно",MOD(F345-INDEX(Планы!$E$12:$E$111,MATCH(E345,Планы!$A$12:$A$111,0)),7)=0,F345=DATE(YEAR(F345),MONTH(F345),MIN(DAY(INDEX(Планы!$E$12:$E$111,MATCH(E345,Планы!$A$12:$A$111,0))),DAY(EOMONTH(F345,0))))))),"OK","Ошибка: нет повторения")))))))))</f>
        <v/>
      </c>
      <c r="J345" s="21" t="str">
        <f aca="false">IF(AND(I345="OK",E345&lt;&gt;""),INDEX(Планы!$G$12:$G$111,MATCH(E345,Планы!$A$12:$A$111,0)),"")</f>
        <v/>
      </c>
      <c r="K345" s="21" t="str">
        <f aca="false">IF(I345&lt;&gt;"OK","",IF(E345="",H345,INDEX(Планы!$C$12:$C$111,MATCH(E345,Планы!$A$12:$A$111,0))))</f>
        <v/>
      </c>
      <c r="L345" s="21" t="n">
        <f aca="false">IF(AND(I345="OK",E345&lt;&gt;"",O345=1),MIN(J345,N345),0)</f>
        <v>0</v>
      </c>
      <c r="M345" s="21" t="n">
        <f aca="false">IF(AND(I345="OK",E345&lt;&gt;"",O345=1),MAX(0,N345-J345),0)</f>
        <v>0</v>
      </c>
      <c r="N345" s="21" t="str">
        <f aca="false">IF(AND(I345="OK",E345&lt;&gt;""),SUMIFS($D$12:$D$511,$E$12:$E$511,E345,$F$12:$F$511,F345,$B$12:$B$511,"&lt;="&amp;Календарь!$L$5,$I$12:$I$511,"OK"),"")</f>
        <v/>
      </c>
      <c r="O345" s="19" t="n">
        <f aca="false">IF(AND(I345="OK",E345&lt;&gt;""),IF(COUNTIFS($E$12:E345,E345,$F$12:F345,F345,$I$12:I345,"OK")=1,1,0),0)</f>
        <v>0</v>
      </c>
    </row>
    <row r="346" customFormat="false" ht="22" hidden="false" customHeight="true" outlineLevel="0" collapsed="false">
      <c r="A346" s="6"/>
      <c r="B346" s="5"/>
      <c r="C346" s="6"/>
      <c r="D346" s="7"/>
      <c r="E346" s="6"/>
      <c r="F346" s="5"/>
      <c r="G346" s="6"/>
      <c r="H346" s="6"/>
      <c r="I346" s="19" t="str">
        <f aca="false">IF(COUNTA(A346:H346)=0,"",IF(OR(A346="",NOT(ISNUMBER(B346)),NOT(ISNUMBER(D346)),AND(C346&lt;&gt;"Приход",C346&lt;&gt;"Расход")),"Ошибка: поля или тип",IF(OR(B346&lt;36526,B346&gt;109574,B346&lt;&gt;INT(B346),D346&lt;0),"Ошибка: дата или сумма",IF(COUNTIFS($A$12:$A$511,A346)&lt;&gt;1,"Ошибка: повтор ID",IF(E346="",IF(OR(F346&lt;&gt;"",H346=""),"Ошибка: внеплановая статья/срок","OK"),IF(COUNTIFS(Планы!$A$12:$A$111,E346)&lt;&gt;1,"Ошибка: ID плана",IF(INDEX(Планы!$K$12:$K$111,MATCH(E346,Планы!$A$12:$A$111,0))&lt;&gt;"OK","Ошибка: исходный план",IF(OR(NOT(ISNUMBER(F346)),C346&lt;&gt;INDEX(Планы!$D$12:$D$111,MATCH(E346,Планы!$A$12:$A$111,0))),"Ошибка: срок/направление",IF(AND(F346&gt;=INDEX(Планы!$E$12:$E$111,MATCH(E346,Планы!$A$12:$A$111,0)),F346&lt;=INDEX(Планы!$L$12:$L$111,MATCH(E346,Планы!$A$12:$A$111,0)),IF(INDEX(Планы!$F$12:$F$111,MATCH(E346,Планы!$A$12:$A$111,0))="Разово",F346=INDEX(Планы!$E$12:$E$111,MATCH(E346,Планы!$A$12:$A$111,0)),IF(INDEX(Планы!$F$12:$F$111,MATCH(E346,Планы!$A$12:$A$111,0))="Еженедельно",MOD(F346-INDEX(Планы!$E$12:$E$111,MATCH(E346,Планы!$A$12:$A$111,0)),7)=0,F346=DATE(YEAR(F346),MONTH(F346),MIN(DAY(INDEX(Планы!$E$12:$E$111,MATCH(E346,Планы!$A$12:$A$111,0))),DAY(EOMONTH(F346,0))))))),"OK","Ошибка: нет повторения")))))))))</f>
        <v/>
      </c>
      <c r="J346" s="21" t="str">
        <f aca="false">IF(AND(I346="OK",E346&lt;&gt;""),INDEX(Планы!$G$12:$G$111,MATCH(E346,Планы!$A$12:$A$111,0)),"")</f>
        <v/>
      </c>
      <c r="K346" s="21" t="str">
        <f aca="false">IF(I346&lt;&gt;"OK","",IF(E346="",H346,INDEX(Планы!$C$12:$C$111,MATCH(E346,Планы!$A$12:$A$111,0))))</f>
        <v/>
      </c>
      <c r="L346" s="21" t="n">
        <f aca="false">IF(AND(I346="OK",E346&lt;&gt;"",O346=1),MIN(J346,N346),0)</f>
        <v>0</v>
      </c>
      <c r="M346" s="21" t="n">
        <f aca="false">IF(AND(I346="OK",E346&lt;&gt;"",O346=1),MAX(0,N346-J346),0)</f>
        <v>0</v>
      </c>
      <c r="N346" s="21" t="str">
        <f aca="false">IF(AND(I346="OK",E346&lt;&gt;""),SUMIFS($D$12:$D$511,$E$12:$E$511,E346,$F$12:$F$511,F346,$B$12:$B$511,"&lt;="&amp;Календарь!$L$5,$I$12:$I$511,"OK"),"")</f>
        <v/>
      </c>
      <c r="O346" s="19" t="n">
        <f aca="false">IF(AND(I346="OK",E346&lt;&gt;""),IF(COUNTIFS($E$12:E346,E346,$F$12:F346,F346,$I$12:I346,"OK")=1,1,0),0)</f>
        <v>0</v>
      </c>
    </row>
    <row r="347" customFormat="false" ht="22" hidden="false" customHeight="true" outlineLevel="0" collapsed="false">
      <c r="A347" s="6"/>
      <c r="B347" s="5"/>
      <c r="C347" s="6"/>
      <c r="D347" s="7"/>
      <c r="E347" s="6"/>
      <c r="F347" s="5"/>
      <c r="G347" s="6"/>
      <c r="H347" s="6"/>
      <c r="I347" s="19" t="str">
        <f aca="false">IF(COUNTA(A347:H347)=0,"",IF(OR(A347="",NOT(ISNUMBER(B347)),NOT(ISNUMBER(D347)),AND(C347&lt;&gt;"Приход",C347&lt;&gt;"Расход")),"Ошибка: поля или тип",IF(OR(B347&lt;36526,B347&gt;109574,B347&lt;&gt;INT(B347),D347&lt;0),"Ошибка: дата или сумма",IF(COUNTIFS($A$12:$A$511,A347)&lt;&gt;1,"Ошибка: повтор ID",IF(E347="",IF(OR(F347&lt;&gt;"",H347=""),"Ошибка: внеплановая статья/срок","OK"),IF(COUNTIFS(Планы!$A$12:$A$111,E347)&lt;&gt;1,"Ошибка: ID плана",IF(INDEX(Планы!$K$12:$K$111,MATCH(E347,Планы!$A$12:$A$111,0))&lt;&gt;"OK","Ошибка: исходный план",IF(OR(NOT(ISNUMBER(F347)),C347&lt;&gt;INDEX(Планы!$D$12:$D$111,MATCH(E347,Планы!$A$12:$A$111,0))),"Ошибка: срок/направление",IF(AND(F347&gt;=INDEX(Планы!$E$12:$E$111,MATCH(E347,Планы!$A$12:$A$111,0)),F347&lt;=INDEX(Планы!$L$12:$L$111,MATCH(E347,Планы!$A$12:$A$111,0)),IF(INDEX(Планы!$F$12:$F$111,MATCH(E347,Планы!$A$12:$A$111,0))="Разово",F347=INDEX(Планы!$E$12:$E$111,MATCH(E347,Планы!$A$12:$A$111,0)),IF(INDEX(Планы!$F$12:$F$111,MATCH(E347,Планы!$A$12:$A$111,0))="Еженедельно",MOD(F347-INDEX(Планы!$E$12:$E$111,MATCH(E347,Планы!$A$12:$A$111,0)),7)=0,F347=DATE(YEAR(F347),MONTH(F347),MIN(DAY(INDEX(Планы!$E$12:$E$111,MATCH(E347,Планы!$A$12:$A$111,0))),DAY(EOMONTH(F347,0))))))),"OK","Ошибка: нет повторения")))))))))</f>
        <v/>
      </c>
      <c r="J347" s="21" t="str">
        <f aca="false">IF(AND(I347="OK",E347&lt;&gt;""),INDEX(Планы!$G$12:$G$111,MATCH(E347,Планы!$A$12:$A$111,0)),"")</f>
        <v/>
      </c>
      <c r="K347" s="21" t="str">
        <f aca="false">IF(I347&lt;&gt;"OK","",IF(E347="",H347,INDEX(Планы!$C$12:$C$111,MATCH(E347,Планы!$A$12:$A$111,0))))</f>
        <v/>
      </c>
      <c r="L347" s="21" t="n">
        <f aca="false">IF(AND(I347="OK",E347&lt;&gt;"",O347=1),MIN(J347,N347),0)</f>
        <v>0</v>
      </c>
      <c r="M347" s="21" t="n">
        <f aca="false">IF(AND(I347="OK",E347&lt;&gt;"",O347=1),MAX(0,N347-J347),0)</f>
        <v>0</v>
      </c>
      <c r="N347" s="21" t="str">
        <f aca="false">IF(AND(I347="OK",E347&lt;&gt;""),SUMIFS($D$12:$D$511,$E$12:$E$511,E347,$F$12:$F$511,F347,$B$12:$B$511,"&lt;="&amp;Календарь!$L$5,$I$12:$I$511,"OK"),"")</f>
        <v/>
      </c>
      <c r="O347" s="19" t="n">
        <f aca="false">IF(AND(I347="OK",E347&lt;&gt;""),IF(COUNTIFS($E$12:E347,E347,$F$12:F347,F347,$I$12:I347,"OK")=1,1,0),0)</f>
        <v>0</v>
      </c>
    </row>
    <row r="348" customFormat="false" ht="22" hidden="false" customHeight="true" outlineLevel="0" collapsed="false">
      <c r="A348" s="6"/>
      <c r="B348" s="5"/>
      <c r="C348" s="6"/>
      <c r="D348" s="7"/>
      <c r="E348" s="6"/>
      <c r="F348" s="5"/>
      <c r="G348" s="6"/>
      <c r="H348" s="6"/>
      <c r="I348" s="19" t="str">
        <f aca="false">IF(COUNTA(A348:H348)=0,"",IF(OR(A348="",NOT(ISNUMBER(B348)),NOT(ISNUMBER(D348)),AND(C348&lt;&gt;"Приход",C348&lt;&gt;"Расход")),"Ошибка: поля или тип",IF(OR(B348&lt;36526,B348&gt;109574,B348&lt;&gt;INT(B348),D348&lt;0),"Ошибка: дата или сумма",IF(COUNTIFS($A$12:$A$511,A348)&lt;&gt;1,"Ошибка: повтор ID",IF(E348="",IF(OR(F348&lt;&gt;"",H348=""),"Ошибка: внеплановая статья/срок","OK"),IF(COUNTIFS(Планы!$A$12:$A$111,E348)&lt;&gt;1,"Ошибка: ID плана",IF(INDEX(Планы!$K$12:$K$111,MATCH(E348,Планы!$A$12:$A$111,0))&lt;&gt;"OK","Ошибка: исходный план",IF(OR(NOT(ISNUMBER(F348)),C348&lt;&gt;INDEX(Планы!$D$12:$D$111,MATCH(E348,Планы!$A$12:$A$111,0))),"Ошибка: срок/направление",IF(AND(F348&gt;=INDEX(Планы!$E$12:$E$111,MATCH(E348,Планы!$A$12:$A$111,0)),F348&lt;=INDEX(Планы!$L$12:$L$111,MATCH(E348,Планы!$A$12:$A$111,0)),IF(INDEX(Планы!$F$12:$F$111,MATCH(E348,Планы!$A$12:$A$111,0))="Разово",F348=INDEX(Планы!$E$12:$E$111,MATCH(E348,Планы!$A$12:$A$111,0)),IF(INDEX(Планы!$F$12:$F$111,MATCH(E348,Планы!$A$12:$A$111,0))="Еженедельно",MOD(F348-INDEX(Планы!$E$12:$E$111,MATCH(E348,Планы!$A$12:$A$111,0)),7)=0,F348=DATE(YEAR(F348),MONTH(F348),MIN(DAY(INDEX(Планы!$E$12:$E$111,MATCH(E348,Планы!$A$12:$A$111,0))),DAY(EOMONTH(F348,0))))))),"OK","Ошибка: нет повторения")))))))))</f>
        <v/>
      </c>
      <c r="J348" s="21" t="str">
        <f aca="false">IF(AND(I348="OK",E348&lt;&gt;""),INDEX(Планы!$G$12:$G$111,MATCH(E348,Планы!$A$12:$A$111,0)),"")</f>
        <v/>
      </c>
      <c r="K348" s="21" t="str">
        <f aca="false">IF(I348&lt;&gt;"OK","",IF(E348="",H348,INDEX(Планы!$C$12:$C$111,MATCH(E348,Планы!$A$12:$A$111,0))))</f>
        <v/>
      </c>
      <c r="L348" s="21" t="n">
        <f aca="false">IF(AND(I348="OK",E348&lt;&gt;"",O348=1),MIN(J348,N348),0)</f>
        <v>0</v>
      </c>
      <c r="M348" s="21" t="n">
        <f aca="false">IF(AND(I348="OK",E348&lt;&gt;"",O348=1),MAX(0,N348-J348),0)</f>
        <v>0</v>
      </c>
      <c r="N348" s="21" t="str">
        <f aca="false">IF(AND(I348="OK",E348&lt;&gt;""),SUMIFS($D$12:$D$511,$E$12:$E$511,E348,$F$12:$F$511,F348,$B$12:$B$511,"&lt;="&amp;Календарь!$L$5,$I$12:$I$511,"OK"),"")</f>
        <v/>
      </c>
      <c r="O348" s="19" t="n">
        <f aca="false">IF(AND(I348="OK",E348&lt;&gt;""),IF(COUNTIFS($E$12:E348,E348,$F$12:F348,F348,$I$12:I348,"OK")=1,1,0),0)</f>
        <v>0</v>
      </c>
    </row>
    <row r="349" customFormat="false" ht="22" hidden="false" customHeight="true" outlineLevel="0" collapsed="false">
      <c r="A349" s="6"/>
      <c r="B349" s="5"/>
      <c r="C349" s="6"/>
      <c r="D349" s="7"/>
      <c r="E349" s="6"/>
      <c r="F349" s="5"/>
      <c r="G349" s="6"/>
      <c r="H349" s="6"/>
      <c r="I349" s="19" t="str">
        <f aca="false">IF(COUNTA(A349:H349)=0,"",IF(OR(A349="",NOT(ISNUMBER(B349)),NOT(ISNUMBER(D349)),AND(C349&lt;&gt;"Приход",C349&lt;&gt;"Расход")),"Ошибка: поля или тип",IF(OR(B349&lt;36526,B349&gt;109574,B349&lt;&gt;INT(B349),D349&lt;0),"Ошибка: дата или сумма",IF(COUNTIFS($A$12:$A$511,A349)&lt;&gt;1,"Ошибка: повтор ID",IF(E349="",IF(OR(F349&lt;&gt;"",H349=""),"Ошибка: внеплановая статья/срок","OK"),IF(COUNTIFS(Планы!$A$12:$A$111,E349)&lt;&gt;1,"Ошибка: ID плана",IF(INDEX(Планы!$K$12:$K$111,MATCH(E349,Планы!$A$12:$A$111,0))&lt;&gt;"OK","Ошибка: исходный план",IF(OR(NOT(ISNUMBER(F349)),C349&lt;&gt;INDEX(Планы!$D$12:$D$111,MATCH(E349,Планы!$A$12:$A$111,0))),"Ошибка: срок/направление",IF(AND(F349&gt;=INDEX(Планы!$E$12:$E$111,MATCH(E349,Планы!$A$12:$A$111,0)),F349&lt;=INDEX(Планы!$L$12:$L$111,MATCH(E349,Планы!$A$12:$A$111,0)),IF(INDEX(Планы!$F$12:$F$111,MATCH(E349,Планы!$A$12:$A$111,0))="Разово",F349=INDEX(Планы!$E$12:$E$111,MATCH(E349,Планы!$A$12:$A$111,0)),IF(INDEX(Планы!$F$12:$F$111,MATCH(E349,Планы!$A$12:$A$111,0))="Еженедельно",MOD(F349-INDEX(Планы!$E$12:$E$111,MATCH(E349,Планы!$A$12:$A$111,0)),7)=0,F349=DATE(YEAR(F349),MONTH(F349),MIN(DAY(INDEX(Планы!$E$12:$E$111,MATCH(E349,Планы!$A$12:$A$111,0))),DAY(EOMONTH(F349,0))))))),"OK","Ошибка: нет повторения")))))))))</f>
        <v/>
      </c>
      <c r="J349" s="21" t="str">
        <f aca="false">IF(AND(I349="OK",E349&lt;&gt;""),INDEX(Планы!$G$12:$G$111,MATCH(E349,Планы!$A$12:$A$111,0)),"")</f>
        <v/>
      </c>
      <c r="K349" s="21" t="str">
        <f aca="false">IF(I349&lt;&gt;"OK","",IF(E349="",H349,INDEX(Планы!$C$12:$C$111,MATCH(E349,Планы!$A$12:$A$111,0))))</f>
        <v/>
      </c>
      <c r="L349" s="21" t="n">
        <f aca="false">IF(AND(I349="OK",E349&lt;&gt;"",O349=1),MIN(J349,N349),0)</f>
        <v>0</v>
      </c>
      <c r="M349" s="21" t="n">
        <f aca="false">IF(AND(I349="OK",E349&lt;&gt;"",O349=1),MAX(0,N349-J349),0)</f>
        <v>0</v>
      </c>
      <c r="N349" s="21" t="str">
        <f aca="false">IF(AND(I349="OK",E349&lt;&gt;""),SUMIFS($D$12:$D$511,$E$12:$E$511,E349,$F$12:$F$511,F349,$B$12:$B$511,"&lt;="&amp;Календарь!$L$5,$I$12:$I$511,"OK"),"")</f>
        <v/>
      </c>
      <c r="O349" s="19" t="n">
        <f aca="false">IF(AND(I349="OK",E349&lt;&gt;""),IF(COUNTIFS($E$12:E349,E349,$F$12:F349,F349,$I$12:I349,"OK")=1,1,0),0)</f>
        <v>0</v>
      </c>
    </row>
    <row r="350" customFormat="false" ht="22" hidden="false" customHeight="true" outlineLevel="0" collapsed="false">
      <c r="A350" s="6"/>
      <c r="B350" s="5"/>
      <c r="C350" s="6"/>
      <c r="D350" s="7"/>
      <c r="E350" s="6"/>
      <c r="F350" s="5"/>
      <c r="G350" s="6"/>
      <c r="H350" s="6"/>
      <c r="I350" s="19" t="str">
        <f aca="false">IF(COUNTA(A350:H350)=0,"",IF(OR(A350="",NOT(ISNUMBER(B350)),NOT(ISNUMBER(D350)),AND(C350&lt;&gt;"Приход",C350&lt;&gt;"Расход")),"Ошибка: поля или тип",IF(OR(B350&lt;36526,B350&gt;109574,B350&lt;&gt;INT(B350),D350&lt;0),"Ошибка: дата или сумма",IF(COUNTIFS($A$12:$A$511,A350)&lt;&gt;1,"Ошибка: повтор ID",IF(E350="",IF(OR(F350&lt;&gt;"",H350=""),"Ошибка: внеплановая статья/срок","OK"),IF(COUNTIFS(Планы!$A$12:$A$111,E350)&lt;&gt;1,"Ошибка: ID плана",IF(INDEX(Планы!$K$12:$K$111,MATCH(E350,Планы!$A$12:$A$111,0))&lt;&gt;"OK","Ошибка: исходный план",IF(OR(NOT(ISNUMBER(F350)),C350&lt;&gt;INDEX(Планы!$D$12:$D$111,MATCH(E350,Планы!$A$12:$A$111,0))),"Ошибка: срок/направление",IF(AND(F350&gt;=INDEX(Планы!$E$12:$E$111,MATCH(E350,Планы!$A$12:$A$111,0)),F350&lt;=INDEX(Планы!$L$12:$L$111,MATCH(E350,Планы!$A$12:$A$111,0)),IF(INDEX(Планы!$F$12:$F$111,MATCH(E350,Планы!$A$12:$A$111,0))="Разово",F350=INDEX(Планы!$E$12:$E$111,MATCH(E350,Планы!$A$12:$A$111,0)),IF(INDEX(Планы!$F$12:$F$111,MATCH(E350,Планы!$A$12:$A$111,0))="Еженедельно",MOD(F350-INDEX(Планы!$E$12:$E$111,MATCH(E350,Планы!$A$12:$A$111,0)),7)=0,F350=DATE(YEAR(F350),MONTH(F350),MIN(DAY(INDEX(Планы!$E$12:$E$111,MATCH(E350,Планы!$A$12:$A$111,0))),DAY(EOMONTH(F350,0))))))),"OK","Ошибка: нет повторения")))))))))</f>
        <v/>
      </c>
      <c r="J350" s="21" t="str">
        <f aca="false">IF(AND(I350="OK",E350&lt;&gt;""),INDEX(Планы!$G$12:$G$111,MATCH(E350,Планы!$A$12:$A$111,0)),"")</f>
        <v/>
      </c>
      <c r="K350" s="21" t="str">
        <f aca="false">IF(I350&lt;&gt;"OK","",IF(E350="",H350,INDEX(Планы!$C$12:$C$111,MATCH(E350,Планы!$A$12:$A$111,0))))</f>
        <v/>
      </c>
      <c r="L350" s="21" t="n">
        <f aca="false">IF(AND(I350="OK",E350&lt;&gt;"",O350=1),MIN(J350,N350),0)</f>
        <v>0</v>
      </c>
      <c r="M350" s="21" t="n">
        <f aca="false">IF(AND(I350="OK",E350&lt;&gt;"",O350=1),MAX(0,N350-J350),0)</f>
        <v>0</v>
      </c>
      <c r="N350" s="21" t="str">
        <f aca="false">IF(AND(I350="OK",E350&lt;&gt;""),SUMIFS($D$12:$D$511,$E$12:$E$511,E350,$F$12:$F$511,F350,$B$12:$B$511,"&lt;="&amp;Календарь!$L$5,$I$12:$I$511,"OK"),"")</f>
        <v/>
      </c>
      <c r="O350" s="19" t="n">
        <f aca="false">IF(AND(I350="OK",E350&lt;&gt;""),IF(COUNTIFS($E$12:E350,E350,$F$12:F350,F350,$I$12:I350,"OK")=1,1,0),0)</f>
        <v>0</v>
      </c>
    </row>
    <row r="351" customFormat="false" ht="22" hidden="false" customHeight="true" outlineLevel="0" collapsed="false">
      <c r="A351" s="6"/>
      <c r="B351" s="5"/>
      <c r="C351" s="6"/>
      <c r="D351" s="7"/>
      <c r="E351" s="6"/>
      <c r="F351" s="5"/>
      <c r="G351" s="6"/>
      <c r="H351" s="6"/>
      <c r="I351" s="19" t="str">
        <f aca="false">IF(COUNTA(A351:H351)=0,"",IF(OR(A351="",NOT(ISNUMBER(B351)),NOT(ISNUMBER(D351)),AND(C351&lt;&gt;"Приход",C351&lt;&gt;"Расход")),"Ошибка: поля или тип",IF(OR(B351&lt;36526,B351&gt;109574,B351&lt;&gt;INT(B351),D351&lt;0),"Ошибка: дата или сумма",IF(COUNTIFS($A$12:$A$511,A351)&lt;&gt;1,"Ошибка: повтор ID",IF(E351="",IF(OR(F351&lt;&gt;"",H351=""),"Ошибка: внеплановая статья/срок","OK"),IF(COUNTIFS(Планы!$A$12:$A$111,E351)&lt;&gt;1,"Ошибка: ID плана",IF(INDEX(Планы!$K$12:$K$111,MATCH(E351,Планы!$A$12:$A$111,0))&lt;&gt;"OK","Ошибка: исходный план",IF(OR(NOT(ISNUMBER(F351)),C351&lt;&gt;INDEX(Планы!$D$12:$D$111,MATCH(E351,Планы!$A$12:$A$111,0))),"Ошибка: срок/направление",IF(AND(F351&gt;=INDEX(Планы!$E$12:$E$111,MATCH(E351,Планы!$A$12:$A$111,0)),F351&lt;=INDEX(Планы!$L$12:$L$111,MATCH(E351,Планы!$A$12:$A$111,0)),IF(INDEX(Планы!$F$12:$F$111,MATCH(E351,Планы!$A$12:$A$111,0))="Разово",F351=INDEX(Планы!$E$12:$E$111,MATCH(E351,Планы!$A$12:$A$111,0)),IF(INDEX(Планы!$F$12:$F$111,MATCH(E351,Планы!$A$12:$A$111,0))="Еженедельно",MOD(F351-INDEX(Планы!$E$12:$E$111,MATCH(E351,Планы!$A$12:$A$111,0)),7)=0,F351=DATE(YEAR(F351),MONTH(F351),MIN(DAY(INDEX(Планы!$E$12:$E$111,MATCH(E351,Планы!$A$12:$A$111,0))),DAY(EOMONTH(F351,0))))))),"OK","Ошибка: нет повторения")))))))))</f>
        <v/>
      </c>
      <c r="J351" s="21" t="str">
        <f aca="false">IF(AND(I351="OK",E351&lt;&gt;""),INDEX(Планы!$G$12:$G$111,MATCH(E351,Планы!$A$12:$A$111,0)),"")</f>
        <v/>
      </c>
      <c r="K351" s="21" t="str">
        <f aca="false">IF(I351&lt;&gt;"OK","",IF(E351="",H351,INDEX(Планы!$C$12:$C$111,MATCH(E351,Планы!$A$12:$A$111,0))))</f>
        <v/>
      </c>
      <c r="L351" s="21" t="n">
        <f aca="false">IF(AND(I351="OK",E351&lt;&gt;"",O351=1),MIN(J351,N351),0)</f>
        <v>0</v>
      </c>
      <c r="M351" s="21" t="n">
        <f aca="false">IF(AND(I351="OK",E351&lt;&gt;"",O351=1),MAX(0,N351-J351),0)</f>
        <v>0</v>
      </c>
      <c r="N351" s="21" t="str">
        <f aca="false">IF(AND(I351="OK",E351&lt;&gt;""),SUMIFS($D$12:$D$511,$E$12:$E$511,E351,$F$12:$F$511,F351,$B$12:$B$511,"&lt;="&amp;Календарь!$L$5,$I$12:$I$511,"OK"),"")</f>
        <v/>
      </c>
      <c r="O351" s="19" t="n">
        <f aca="false">IF(AND(I351="OK",E351&lt;&gt;""),IF(COUNTIFS($E$12:E351,E351,$F$12:F351,F351,$I$12:I351,"OK")=1,1,0),0)</f>
        <v>0</v>
      </c>
    </row>
    <row r="352" customFormat="false" ht="22" hidden="false" customHeight="true" outlineLevel="0" collapsed="false">
      <c r="A352" s="6"/>
      <c r="B352" s="5"/>
      <c r="C352" s="6"/>
      <c r="D352" s="7"/>
      <c r="E352" s="6"/>
      <c r="F352" s="5"/>
      <c r="G352" s="6"/>
      <c r="H352" s="6"/>
      <c r="I352" s="19" t="str">
        <f aca="false">IF(COUNTA(A352:H352)=0,"",IF(OR(A352="",NOT(ISNUMBER(B352)),NOT(ISNUMBER(D352)),AND(C352&lt;&gt;"Приход",C352&lt;&gt;"Расход")),"Ошибка: поля или тип",IF(OR(B352&lt;36526,B352&gt;109574,B352&lt;&gt;INT(B352),D352&lt;0),"Ошибка: дата или сумма",IF(COUNTIFS($A$12:$A$511,A352)&lt;&gt;1,"Ошибка: повтор ID",IF(E352="",IF(OR(F352&lt;&gt;"",H352=""),"Ошибка: внеплановая статья/срок","OK"),IF(COUNTIFS(Планы!$A$12:$A$111,E352)&lt;&gt;1,"Ошибка: ID плана",IF(INDEX(Планы!$K$12:$K$111,MATCH(E352,Планы!$A$12:$A$111,0))&lt;&gt;"OK","Ошибка: исходный план",IF(OR(NOT(ISNUMBER(F352)),C352&lt;&gt;INDEX(Планы!$D$12:$D$111,MATCH(E352,Планы!$A$12:$A$111,0))),"Ошибка: срок/направление",IF(AND(F352&gt;=INDEX(Планы!$E$12:$E$111,MATCH(E352,Планы!$A$12:$A$111,0)),F352&lt;=INDEX(Планы!$L$12:$L$111,MATCH(E352,Планы!$A$12:$A$111,0)),IF(INDEX(Планы!$F$12:$F$111,MATCH(E352,Планы!$A$12:$A$111,0))="Разово",F352=INDEX(Планы!$E$12:$E$111,MATCH(E352,Планы!$A$12:$A$111,0)),IF(INDEX(Планы!$F$12:$F$111,MATCH(E352,Планы!$A$12:$A$111,0))="Еженедельно",MOD(F352-INDEX(Планы!$E$12:$E$111,MATCH(E352,Планы!$A$12:$A$111,0)),7)=0,F352=DATE(YEAR(F352),MONTH(F352),MIN(DAY(INDEX(Планы!$E$12:$E$111,MATCH(E352,Планы!$A$12:$A$111,0))),DAY(EOMONTH(F352,0))))))),"OK","Ошибка: нет повторения")))))))))</f>
        <v/>
      </c>
      <c r="J352" s="21" t="str">
        <f aca="false">IF(AND(I352="OK",E352&lt;&gt;""),INDEX(Планы!$G$12:$G$111,MATCH(E352,Планы!$A$12:$A$111,0)),"")</f>
        <v/>
      </c>
      <c r="K352" s="21" t="str">
        <f aca="false">IF(I352&lt;&gt;"OK","",IF(E352="",H352,INDEX(Планы!$C$12:$C$111,MATCH(E352,Планы!$A$12:$A$111,0))))</f>
        <v/>
      </c>
      <c r="L352" s="21" t="n">
        <f aca="false">IF(AND(I352="OK",E352&lt;&gt;"",O352=1),MIN(J352,N352),0)</f>
        <v>0</v>
      </c>
      <c r="M352" s="21" t="n">
        <f aca="false">IF(AND(I352="OK",E352&lt;&gt;"",O352=1),MAX(0,N352-J352),0)</f>
        <v>0</v>
      </c>
      <c r="N352" s="21" t="str">
        <f aca="false">IF(AND(I352="OK",E352&lt;&gt;""),SUMIFS($D$12:$D$511,$E$12:$E$511,E352,$F$12:$F$511,F352,$B$12:$B$511,"&lt;="&amp;Календарь!$L$5,$I$12:$I$511,"OK"),"")</f>
        <v/>
      </c>
      <c r="O352" s="19" t="n">
        <f aca="false">IF(AND(I352="OK",E352&lt;&gt;""),IF(COUNTIFS($E$12:E352,E352,$F$12:F352,F352,$I$12:I352,"OK")=1,1,0),0)</f>
        <v>0</v>
      </c>
    </row>
    <row r="353" customFormat="false" ht="22" hidden="false" customHeight="true" outlineLevel="0" collapsed="false">
      <c r="A353" s="6"/>
      <c r="B353" s="5"/>
      <c r="C353" s="6"/>
      <c r="D353" s="7"/>
      <c r="E353" s="6"/>
      <c r="F353" s="5"/>
      <c r="G353" s="6"/>
      <c r="H353" s="6"/>
      <c r="I353" s="19" t="str">
        <f aca="false">IF(COUNTA(A353:H353)=0,"",IF(OR(A353="",NOT(ISNUMBER(B353)),NOT(ISNUMBER(D353)),AND(C353&lt;&gt;"Приход",C353&lt;&gt;"Расход")),"Ошибка: поля или тип",IF(OR(B353&lt;36526,B353&gt;109574,B353&lt;&gt;INT(B353),D353&lt;0),"Ошибка: дата или сумма",IF(COUNTIFS($A$12:$A$511,A353)&lt;&gt;1,"Ошибка: повтор ID",IF(E353="",IF(OR(F353&lt;&gt;"",H353=""),"Ошибка: внеплановая статья/срок","OK"),IF(COUNTIFS(Планы!$A$12:$A$111,E353)&lt;&gt;1,"Ошибка: ID плана",IF(INDEX(Планы!$K$12:$K$111,MATCH(E353,Планы!$A$12:$A$111,0))&lt;&gt;"OK","Ошибка: исходный план",IF(OR(NOT(ISNUMBER(F353)),C353&lt;&gt;INDEX(Планы!$D$12:$D$111,MATCH(E353,Планы!$A$12:$A$111,0))),"Ошибка: срок/направление",IF(AND(F353&gt;=INDEX(Планы!$E$12:$E$111,MATCH(E353,Планы!$A$12:$A$111,0)),F353&lt;=INDEX(Планы!$L$12:$L$111,MATCH(E353,Планы!$A$12:$A$111,0)),IF(INDEX(Планы!$F$12:$F$111,MATCH(E353,Планы!$A$12:$A$111,0))="Разово",F353=INDEX(Планы!$E$12:$E$111,MATCH(E353,Планы!$A$12:$A$111,0)),IF(INDEX(Планы!$F$12:$F$111,MATCH(E353,Планы!$A$12:$A$111,0))="Еженедельно",MOD(F353-INDEX(Планы!$E$12:$E$111,MATCH(E353,Планы!$A$12:$A$111,0)),7)=0,F353=DATE(YEAR(F353),MONTH(F353),MIN(DAY(INDEX(Планы!$E$12:$E$111,MATCH(E353,Планы!$A$12:$A$111,0))),DAY(EOMONTH(F353,0))))))),"OK","Ошибка: нет повторения")))))))))</f>
        <v/>
      </c>
      <c r="J353" s="21" t="str">
        <f aca="false">IF(AND(I353="OK",E353&lt;&gt;""),INDEX(Планы!$G$12:$G$111,MATCH(E353,Планы!$A$12:$A$111,0)),"")</f>
        <v/>
      </c>
      <c r="K353" s="21" t="str">
        <f aca="false">IF(I353&lt;&gt;"OK","",IF(E353="",H353,INDEX(Планы!$C$12:$C$111,MATCH(E353,Планы!$A$12:$A$111,0))))</f>
        <v/>
      </c>
      <c r="L353" s="21" t="n">
        <f aca="false">IF(AND(I353="OK",E353&lt;&gt;"",O353=1),MIN(J353,N353),0)</f>
        <v>0</v>
      </c>
      <c r="M353" s="21" t="n">
        <f aca="false">IF(AND(I353="OK",E353&lt;&gt;"",O353=1),MAX(0,N353-J353),0)</f>
        <v>0</v>
      </c>
      <c r="N353" s="21" t="str">
        <f aca="false">IF(AND(I353="OK",E353&lt;&gt;""),SUMIFS($D$12:$D$511,$E$12:$E$511,E353,$F$12:$F$511,F353,$B$12:$B$511,"&lt;="&amp;Календарь!$L$5,$I$12:$I$511,"OK"),"")</f>
        <v/>
      </c>
      <c r="O353" s="19" t="n">
        <f aca="false">IF(AND(I353="OK",E353&lt;&gt;""),IF(COUNTIFS($E$12:E353,E353,$F$12:F353,F353,$I$12:I353,"OK")=1,1,0),0)</f>
        <v>0</v>
      </c>
    </row>
    <row r="354" customFormat="false" ht="22" hidden="false" customHeight="true" outlineLevel="0" collapsed="false">
      <c r="A354" s="6"/>
      <c r="B354" s="5"/>
      <c r="C354" s="6"/>
      <c r="D354" s="7"/>
      <c r="E354" s="6"/>
      <c r="F354" s="5"/>
      <c r="G354" s="6"/>
      <c r="H354" s="6"/>
      <c r="I354" s="19" t="str">
        <f aca="false">IF(COUNTA(A354:H354)=0,"",IF(OR(A354="",NOT(ISNUMBER(B354)),NOT(ISNUMBER(D354)),AND(C354&lt;&gt;"Приход",C354&lt;&gt;"Расход")),"Ошибка: поля или тип",IF(OR(B354&lt;36526,B354&gt;109574,B354&lt;&gt;INT(B354),D354&lt;0),"Ошибка: дата или сумма",IF(COUNTIFS($A$12:$A$511,A354)&lt;&gt;1,"Ошибка: повтор ID",IF(E354="",IF(OR(F354&lt;&gt;"",H354=""),"Ошибка: внеплановая статья/срок","OK"),IF(COUNTIFS(Планы!$A$12:$A$111,E354)&lt;&gt;1,"Ошибка: ID плана",IF(INDEX(Планы!$K$12:$K$111,MATCH(E354,Планы!$A$12:$A$111,0))&lt;&gt;"OK","Ошибка: исходный план",IF(OR(NOT(ISNUMBER(F354)),C354&lt;&gt;INDEX(Планы!$D$12:$D$111,MATCH(E354,Планы!$A$12:$A$111,0))),"Ошибка: срок/направление",IF(AND(F354&gt;=INDEX(Планы!$E$12:$E$111,MATCH(E354,Планы!$A$12:$A$111,0)),F354&lt;=INDEX(Планы!$L$12:$L$111,MATCH(E354,Планы!$A$12:$A$111,0)),IF(INDEX(Планы!$F$12:$F$111,MATCH(E354,Планы!$A$12:$A$111,0))="Разово",F354=INDEX(Планы!$E$12:$E$111,MATCH(E354,Планы!$A$12:$A$111,0)),IF(INDEX(Планы!$F$12:$F$111,MATCH(E354,Планы!$A$12:$A$111,0))="Еженедельно",MOD(F354-INDEX(Планы!$E$12:$E$111,MATCH(E354,Планы!$A$12:$A$111,0)),7)=0,F354=DATE(YEAR(F354),MONTH(F354),MIN(DAY(INDEX(Планы!$E$12:$E$111,MATCH(E354,Планы!$A$12:$A$111,0))),DAY(EOMONTH(F354,0))))))),"OK","Ошибка: нет повторения")))))))))</f>
        <v/>
      </c>
      <c r="J354" s="21" t="str">
        <f aca="false">IF(AND(I354="OK",E354&lt;&gt;""),INDEX(Планы!$G$12:$G$111,MATCH(E354,Планы!$A$12:$A$111,0)),"")</f>
        <v/>
      </c>
      <c r="K354" s="21" t="str">
        <f aca="false">IF(I354&lt;&gt;"OK","",IF(E354="",H354,INDEX(Планы!$C$12:$C$111,MATCH(E354,Планы!$A$12:$A$111,0))))</f>
        <v/>
      </c>
      <c r="L354" s="21" t="n">
        <f aca="false">IF(AND(I354="OK",E354&lt;&gt;"",O354=1),MIN(J354,N354),0)</f>
        <v>0</v>
      </c>
      <c r="M354" s="21" t="n">
        <f aca="false">IF(AND(I354="OK",E354&lt;&gt;"",O354=1),MAX(0,N354-J354),0)</f>
        <v>0</v>
      </c>
      <c r="N354" s="21" t="str">
        <f aca="false">IF(AND(I354="OK",E354&lt;&gt;""),SUMIFS($D$12:$D$511,$E$12:$E$511,E354,$F$12:$F$511,F354,$B$12:$B$511,"&lt;="&amp;Календарь!$L$5,$I$12:$I$511,"OK"),"")</f>
        <v/>
      </c>
      <c r="O354" s="19" t="n">
        <f aca="false">IF(AND(I354="OK",E354&lt;&gt;""),IF(COUNTIFS($E$12:E354,E354,$F$12:F354,F354,$I$12:I354,"OK")=1,1,0),0)</f>
        <v>0</v>
      </c>
    </row>
    <row r="355" customFormat="false" ht="22" hidden="false" customHeight="true" outlineLevel="0" collapsed="false">
      <c r="A355" s="6"/>
      <c r="B355" s="5"/>
      <c r="C355" s="6"/>
      <c r="D355" s="7"/>
      <c r="E355" s="6"/>
      <c r="F355" s="5"/>
      <c r="G355" s="6"/>
      <c r="H355" s="6"/>
      <c r="I355" s="19" t="str">
        <f aca="false">IF(COUNTA(A355:H355)=0,"",IF(OR(A355="",NOT(ISNUMBER(B355)),NOT(ISNUMBER(D355)),AND(C355&lt;&gt;"Приход",C355&lt;&gt;"Расход")),"Ошибка: поля или тип",IF(OR(B355&lt;36526,B355&gt;109574,B355&lt;&gt;INT(B355),D355&lt;0),"Ошибка: дата или сумма",IF(COUNTIFS($A$12:$A$511,A355)&lt;&gt;1,"Ошибка: повтор ID",IF(E355="",IF(OR(F355&lt;&gt;"",H355=""),"Ошибка: внеплановая статья/срок","OK"),IF(COUNTIFS(Планы!$A$12:$A$111,E355)&lt;&gt;1,"Ошибка: ID плана",IF(INDEX(Планы!$K$12:$K$111,MATCH(E355,Планы!$A$12:$A$111,0))&lt;&gt;"OK","Ошибка: исходный план",IF(OR(NOT(ISNUMBER(F355)),C355&lt;&gt;INDEX(Планы!$D$12:$D$111,MATCH(E355,Планы!$A$12:$A$111,0))),"Ошибка: срок/направление",IF(AND(F355&gt;=INDEX(Планы!$E$12:$E$111,MATCH(E355,Планы!$A$12:$A$111,0)),F355&lt;=INDEX(Планы!$L$12:$L$111,MATCH(E355,Планы!$A$12:$A$111,0)),IF(INDEX(Планы!$F$12:$F$111,MATCH(E355,Планы!$A$12:$A$111,0))="Разово",F355=INDEX(Планы!$E$12:$E$111,MATCH(E355,Планы!$A$12:$A$111,0)),IF(INDEX(Планы!$F$12:$F$111,MATCH(E355,Планы!$A$12:$A$111,0))="Еженедельно",MOD(F355-INDEX(Планы!$E$12:$E$111,MATCH(E355,Планы!$A$12:$A$111,0)),7)=0,F355=DATE(YEAR(F355),MONTH(F355),MIN(DAY(INDEX(Планы!$E$12:$E$111,MATCH(E355,Планы!$A$12:$A$111,0))),DAY(EOMONTH(F355,0))))))),"OK","Ошибка: нет повторения")))))))))</f>
        <v/>
      </c>
      <c r="J355" s="21" t="str">
        <f aca="false">IF(AND(I355="OK",E355&lt;&gt;""),INDEX(Планы!$G$12:$G$111,MATCH(E355,Планы!$A$12:$A$111,0)),"")</f>
        <v/>
      </c>
      <c r="K355" s="21" t="str">
        <f aca="false">IF(I355&lt;&gt;"OK","",IF(E355="",H355,INDEX(Планы!$C$12:$C$111,MATCH(E355,Планы!$A$12:$A$111,0))))</f>
        <v/>
      </c>
      <c r="L355" s="21" t="n">
        <f aca="false">IF(AND(I355="OK",E355&lt;&gt;"",O355=1),MIN(J355,N355),0)</f>
        <v>0</v>
      </c>
      <c r="M355" s="21" t="n">
        <f aca="false">IF(AND(I355="OK",E355&lt;&gt;"",O355=1),MAX(0,N355-J355),0)</f>
        <v>0</v>
      </c>
      <c r="N355" s="21" t="str">
        <f aca="false">IF(AND(I355="OK",E355&lt;&gt;""),SUMIFS($D$12:$D$511,$E$12:$E$511,E355,$F$12:$F$511,F355,$B$12:$B$511,"&lt;="&amp;Календарь!$L$5,$I$12:$I$511,"OK"),"")</f>
        <v/>
      </c>
      <c r="O355" s="19" t="n">
        <f aca="false">IF(AND(I355="OK",E355&lt;&gt;""),IF(COUNTIFS($E$12:E355,E355,$F$12:F355,F355,$I$12:I355,"OK")=1,1,0),0)</f>
        <v>0</v>
      </c>
    </row>
    <row r="356" customFormat="false" ht="22" hidden="false" customHeight="true" outlineLevel="0" collapsed="false">
      <c r="A356" s="6"/>
      <c r="B356" s="5"/>
      <c r="C356" s="6"/>
      <c r="D356" s="7"/>
      <c r="E356" s="6"/>
      <c r="F356" s="5"/>
      <c r="G356" s="6"/>
      <c r="H356" s="6"/>
      <c r="I356" s="19" t="str">
        <f aca="false">IF(COUNTA(A356:H356)=0,"",IF(OR(A356="",NOT(ISNUMBER(B356)),NOT(ISNUMBER(D356)),AND(C356&lt;&gt;"Приход",C356&lt;&gt;"Расход")),"Ошибка: поля или тип",IF(OR(B356&lt;36526,B356&gt;109574,B356&lt;&gt;INT(B356),D356&lt;0),"Ошибка: дата или сумма",IF(COUNTIFS($A$12:$A$511,A356)&lt;&gt;1,"Ошибка: повтор ID",IF(E356="",IF(OR(F356&lt;&gt;"",H356=""),"Ошибка: внеплановая статья/срок","OK"),IF(COUNTIFS(Планы!$A$12:$A$111,E356)&lt;&gt;1,"Ошибка: ID плана",IF(INDEX(Планы!$K$12:$K$111,MATCH(E356,Планы!$A$12:$A$111,0))&lt;&gt;"OK","Ошибка: исходный план",IF(OR(NOT(ISNUMBER(F356)),C356&lt;&gt;INDEX(Планы!$D$12:$D$111,MATCH(E356,Планы!$A$12:$A$111,0))),"Ошибка: срок/направление",IF(AND(F356&gt;=INDEX(Планы!$E$12:$E$111,MATCH(E356,Планы!$A$12:$A$111,0)),F356&lt;=INDEX(Планы!$L$12:$L$111,MATCH(E356,Планы!$A$12:$A$111,0)),IF(INDEX(Планы!$F$12:$F$111,MATCH(E356,Планы!$A$12:$A$111,0))="Разово",F356=INDEX(Планы!$E$12:$E$111,MATCH(E356,Планы!$A$12:$A$111,0)),IF(INDEX(Планы!$F$12:$F$111,MATCH(E356,Планы!$A$12:$A$111,0))="Еженедельно",MOD(F356-INDEX(Планы!$E$12:$E$111,MATCH(E356,Планы!$A$12:$A$111,0)),7)=0,F356=DATE(YEAR(F356),MONTH(F356),MIN(DAY(INDEX(Планы!$E$12:$E$111,MATCH(E356,Планы!$A$12:$A$111,0))),DAY(EOMONTH(F356,0))))))),"OK","Ошибка: нет повторения")))))))))</f>
        <v/>
      </c>
      <c r="J356" s="21" t="str">
        <f aca="false">IF(AND(I356="OK",E356&lt;&gt;""),INDEX(Планы!$G$12:$G$111,MATCH(E356,Планы!$A$12:$A$111,0)),"")</f>
        <v/>
      </c>
      <c r="K356" s="21" t="str">
        <f aca="false">IF(I356&lt;&gt;"OK","",IF(E356="",H356,INDEX(Планы!$C$12:$C$111,MATCH(E356,Планы!$A$12:$A$111,0))))</f>
        <v/>
      </c>
      <c r="L356" s="21" t="n">
        <f aca="false">IF(AND(I356="OK",E356&lt;&gt;"",O356=1),MIN(J356,N356),0)</f>
        <v>0</v>
      </c>
      <c r="M356" s="21" t="n">
        <f aca="false">IF(AND(I356="OK",E356&lt;&gt;"",O356=1),MAX(0,N356-J356),0)</f>
        <v>0</v>
      </c>
      <c r="N356" s="21" t="str">
        <f aca="false">IF(AND(I356="OK",E356&lt;&gt;""),SUMIFS($D$12:$D$511,$E$12:$E$511,E356,$F$12:$F$511,F356,$B$12:$B$511,"&lt;="&amp;Календарь!$L$5,$I$12:$I$511,"OK"),"")</f>
        <v/>
      </c>
      <c r="O356" s="19" t="n">
        <f aca="false">IF(AND(I356="OK",E356&lt;&gt;""),IF(COUNTIFS($E$12:E356,E356,$F$12:F356,F356,$I$12:I356,"OK")=1,1,0),0)</f>
        <v>0</v>
      </c>
    </row>
    <row r="357" customFormat="false" ht="22" hidden="false" customHeight="true" outlineLevel="0" collapsed="false">
      <c r="A357" s="6"/>
      <c r="B357" s="5"/>
      <c r="C357" s="6"/>
      <c r="D357" s="7"/>
      <c r="E357" s="6"/>
      <c r="F357" s="5"/>
      <c r="G357" s="6"/>
      <c r="H357" s="6"/>
      <c r="I357" s="19" t="str">
        <f aca="false">IF(COUNTA(A357:H357)=0,"",IF(OR(A357="",NOT(ISNUMBER(B357)),NOT(ISNUMBER(D357)),AND(C357&lt;&gt;"Приход",C357&lt;&gt;"Расход")),"Ошибка: поля или тип",IF(OR(B357&lt;36526,B357&gt;109574,B357&lt;&gt;INT(B357),D357&lt;0),"Ошибка: дата или сумма",IF(COUNTIFS($A$12:$A$511,A357)&lt;&gt;1,"Ошибка: повтор ID",IF(E357="",IF(OR(F357&lt;&gt;"",H357=""),"Ошибка: внеплановая статья/срок","OK"),IF(COUNTIFS(Планы!$A$12:$A$111,E357)&lt;&gt;1,"Ошибка: ID плана",IF(INDEX(Планы!$K$12:$K$111,MATCH(E357,Планы!$A$12:$A$111,0))&lt;&gt;"OK","Ошибка: исходный план",IF(OR(NOT(ISNUMBER(F357)),C357&lt;&gt;INDEX(Планы!$D$12:$D$111,MATCH(E357,Планы!$A$12:$A$111,0))),"Ошибка: срок/направление",IF(AND(F357&gt;=INDEX(Планы!$E$12:$E$111,MATCH(E357,Планы!$A$12:$A$111,0)),F357&lt;=INDEX(Планы!$L$12:$L$111,MATCH(E357,Планы!$A$12:$A$111,0)),IF(INDEX(Планы!$F$12:$F$111,MATCH(E357,Планы!$A$12:$A$111,0))="Разово",F357=INDEX(Планы!$E$12:$E$111,MATCH(E357,Планы!$A$12:$A$111,0)),IF(INDEX(Планы!$F$12:$F$111,MATCH(E357,Планы!$A$12:$A$111,0))="Еженедельно",MOD(F357-INDEX(Планы!$E$12:$E$111,MATCH(E357,Планы!$A$12:$A$111,0)),7)=0,F357=DATE(YEAR(F357),MONTH(F357),MIN(DAY(INDEX(Планы!$E$12:$E$111,MATCH(E357,Планы!$A$12:$A$111,0))),DAY(EOMONTH(F357,0))))))),"OK","Ошибка: нет повторения")))))))))</f>
        <v/>
      </c>
      <c r="J357" s="21" t="str">
        <f aca="false">IF(AND(I357="OK",E357&lt;&gt;""),INDEX(Планы!$G$12:$G$111,MATCH(E357,Планы!$A$12:$A$111,0)),"")</f>
        <v/>
      </c>
      <c r="K357" s="21" t="str">
        <f aca="false">IF(I357&lt;&gt;"OK","",IF(E357="",H357,INDEX(Планы!$C$12:$C$111,MATCH(E357,Планы!$A$12:$A$111,0))))</f>
        <v/>
      </c>
      <c r="L357" s="21" t="n">
        <f aca="false">IF(AND(I357="OK",E357&lt;&gt;"",O357=1),MIN(J357,N357),0)</f>
        <v>0</v>
      </c>
      <c r="M357" s="21" t="n">
        <f aca="false">IF(AND(I357="OK",E357&lt;&gt;"",O357=1),MAX(0,N357-J357),0)</f>
        <v>0</v>
      </c>
      <c r="N357" s="21" t="str">
        <f aca="false">IF(AND(I357="OK",E357&lt;&gt;""),SUMIFS($D$12:$D$511,$E$12:$E$511,E357,$F$12:$F$511,F357,$B$12:$B$511,"&lt;="&amp;Календарь!$L$5,$I$12:$I$511,"OK"),"")</f>
        <v/>
      </c>
      <c r="O357" s="19" t="n">
        <f aca="false">IF(AND(I357="OK",E357&lt;&gt;""),IF(COUNTIFS($E$12:E357,E357,$F$12:F357,F357,$I$12:I357,"OK")=1,1,0),0)</f>
        <v>0</v>
      </c>
    </row>
    <row r="358" customFormat="false" ht="22" hidden="false" customHeight="true" outlineLevel="0" collapsed="false">
      <c r="A358" s="6"/>
      <c r="B358" s="5"/>
      <c r="C358" s="6"/>
      <c r="D358" s="7"/>
      <c r="E358" s="6"/>
      <c r="F358" s="5"/>
      <c r="G358" s="6"/>
      <c r="H358" s="6"/>
      <c r="I358" s="19" t="str">
        <f aca="false">IF(COUNTA(A358:H358)=0,"",IF(OR(A358="",NOT(ISNUMBER(B358)),NOT(ISNUMBER(D358)),AND(C358&lt;&gt;"Приход",C358&lt;&gt;"Расход")),"Ошибка: поля или тип",IF(OR(B358&lt;36526,B358&gt;109574,B358&lt;&gt;INT(B358),D358&lt;0),"Ошибка: дата или сумма",IF(COUNTIFS($A$12:$A$511,A358)&lt;&gt;1,"Ошибка: повтор ID",IF(E358="",IF(OR(F358&lt;&gt;"",H358=""),"Ошибка: внеплановая статья/срок","OK"),IF(COUNTIFS(Планы!$A$12:$A$111,E358)&lt;&gt;1,"Ошибка: ID плана",IF(INDEX(Планы!$K$12:$K$111,MATCH(E358,Планы!$A$12:$A$111,0))&lt;&gt;"OK","Ошибка: исходный план",IF(OR(NOT(ISNUMBER(F358)),C358&lt;&gt;INDEX(Планы!$D$12:$D$111,MATCH(E358,Планы!$A$12:$A$111,0))),"Ошибка: срок/направление",IF(AND(F358&gt;=INDEX(Планы!$E$12:$E$111,MATCH(E358,Планы!$A$12:$A$111,0)),F358&lt;=INDEX(Планы!$L$12:$L$111,MATCH(E358,Планы!$A$12:$A$111,0)),IF(INDEX(Планы!$F$12:$F$111,MATCH(E358,Планы!$A$12:$A$111,0))="Разово",F358=INDEX(Планы!$E$12:$E$111,MATCH(E358,Планы!$A$12:$A$111,0)),IF(INDEX(Планы!$F$12:$F$111,MATCH(E358,Планы!$A$12:$A$111,0))="Еженедельно",MOD(F358-INDEX(Планы!$E$12:$E$111,MATCH(E358,Планы!$A$12:$A$111,0)),7)=0,F358=DATE(YEAR(F358),MONTH(F358),MIN(DAY(INDEX(Планы!$E$12:$E$111,MATCH(E358,Планы!$A$12:$A$111,0))),DAY(EOMONTH(F358,0))))))),"OK","Ошибка: нет повторения")))))))))</f>
        <v/>
      </c>
      <c r="J358" s="21" t="str">
        <f aca="false">IF(AND(I358="OK",E358&lt;&gt;""),INDEX(Планы!$G$12:$G$111,MATCH(E358,Планы!$A$12:$A$111,0)),"")</f>
        <v/>
      </c>
      <c r="K358" s="21" t="str">
        <f aca="false">IF(I358&lt;&gt;"OK","",IF(E358="",H358,INDEX(Планы!$C$12:$C$111,MATCH(E358,Планы!$A$12:$A$111,0))))</f>
        <v/>
      </c>
      <c r="L358" s="21" t="n">
        <f aca="false">IF(AND(I358="OK",E358&lt;&gt;"",O358=1),MIN(J358,N358),0)</f>
        <v>0</v>
      </c>
      <c r="M358" s="21" t="n">
        <f aca="false">IF(AND(I358="OK",E358&lt;&gt;"",O358=1),MAX(0,N358-J358),0)</f>
        <v>0</v>
      </c>
      <c r="N358" s="21" t="str">
        <f aca="false">IF(AND(I358="OK",E358&lt;&gt;""),SUMIFS($D$12:$D$511,$E$12:$E$511,E358,$F$12:$F$511,F358,$B$12:$B$511,"&lt;="&amp;Календарь!$L$5,$I$12:$I$511,"OK"),"")</f>
        <v/>
      </c>
      <c r="O358" s="19" t="n">
        <f aca="false">IF(AND(I358="OK",E358&lt;&gt;""),IF(COUNTIFS($E$12:E358,E358,$F$12:F358,F358,$I$12:I358,"OK")=1,1,0),0)</f>
        <v>0</v>
      </c>
    </row>
    <row r="359" customFormat="false" ht="22" hidden="false" customHeight="true" outlineLevel="0" collapsed="false">
      <c r="A359" s="6"/>
      <c r="B359" s="5"/>
      <c r="C359" s="6"/>
      <c r="D359" s="7"/>
      <c r="E359" s="6"/>
      <c r="F359" s="5"/>
      <c r="G359" s="6"/>
      <c r="H359" s="6"/>
      <c r="I359" s="19" t="str">
        <f aca="false">IF(COUNTA(A359:H359)=0,"",IF(OR(A359="",NOT(ISNUMBER(B359)),NOT(ISNUMBER(D359)),AND(C359&lt;&gt;"Приход",C359&lt;&gt;"Расход")),"Ошибка: поля или тип",IF(OR(B359&lt;36526,B359&gt;109574,B359&lt;&gt;INT(B359),D359&lt;0),"Ошибка: дата или сумма",IF(COUNTIFS($A$12:$A$511,A359)&lt;&gt;1,"Ошибка: повтор ID",IF(E359="",IF(OR(F359&lt;&gt;"",H359=""),"Ошибка: внеплановая статья/срок","OK"),IF(COUNTIFS(Планы!$A$12:$A$111,E359)&lt;&gt;1,"Ошибка: ID плана",IF(INDEX(Планы!$K$12:$K$111,MATCH(E359,Планы!$A$12:$A$111,0))&lt;&gt;"OK","Ошибка: исходный план",IF(OR(NOT(ISNUMBER(F359)),C359&lt;&gt;INDEX(Планы!$D$12:$D$111,MATCH(E359,Планы!$A$12:$A$111,0))),"Ошибка: срок/направление",IF(AND(F359&gt;=INDEX(Планы!$E$12:$E$111,MATCH(E359,Планы!$A$12:$A$111,0)),F359&lt;=INDEX(Планы!$L$12:$L$111,MATCH(E359,Планы!$A$12:$A$111,0)),IF(INDEX(Планы!$F$12:$F$111,MATCH(E359,Планы!$A$12:$A$111,0))="Разово",F359=INDEX(Планы!$E$12:$E$111,MATCH(E359,Планы!$A$12:$A$111,0)),IF(INDEX(Планы!$F$12:$F$111,MATCH(E359,Планы!$A$12:$A$111,0))="Еженедельно",MOD(F359-INDEX(Планы!$E$12:$E$111,MATCH(E359,Планы!$A$12:$A$111,0)),7)=0,F359=DATE(YEAR(F359),MONTH(F359),MIN(DAY(INDEX(Планы!$E$12:$E$111,MATCH(E359,Планы!$A$12:$A$111,0))),DAY(EOMONTH(F359,0))))))),"OK","Ошибка: нет повторения")))))))))</f>
        <v/>
      </c>
      <c r="J359" s="21" t="str">
        <f aca="false">IF(AND(I359="OK",E359&lt;&gt;""),INDEX(Планы!$G$12:$G$111,MATCH(E359,Планы!$A$12:$A$111,0)),"")</f>
        <v/>
      </c>
      <c r="K359" s="21" t="str">
        <f aca="false">IF(I359&lt;&gt;"OK","",IF(E359="",H359,INDEX(Планы!$C$12:$C$111,MATCH(E359,Планы!$A$12:$A$111,0))))</f>
        <v/>
      </c>
      <c r="L359" s="21" t="n">
        <f aca="false">IF(AND(I359="OK",E359&lt;&gt;"",O359=1),MIN(J359,N359),0)</f>
        <v>0</v>
      </c>
      <c r="M359" s="21" t="n">
        <f aca="false">IF(AND(I359="OK",E359&lt;&gt;"",O359=1),MAX(0,N359-J359),0)</f>
        <v>0</v>
      </c>
      <c r="N359" s="21" t="str">
        <f aca="false">IF(AND(I359="OK",E359&lt;&gt;""),SUMIFS($D$12:$D$511,$E$12:$E$511,E359,$F$12:$F$511,F359,$B$12:$B$511,"&lt;="&amp;Календарь!$L$5,$I$12:$I$511,"OK"),"")</f>
        <v/>
      </c>
      <c r="O359" s="19" t="n">
        <f aca="false">IF(AND(I359="OK",E359&lt;&gt;""),IF(COUNTIFS($E$12:E359,E359,$F$12:F359,F359,$I$12:I359,"OK")=1,1,0),0)</f>
        <v>0</v>
      </c>
    </row>
    <row r="360" customFormat="false" ht="22" hidden="false" customHeight="true" outlineLevel="0" collapsed="false">
      <c r="A360" s="6"/>
      <c r="B360" s="5"/>
      <c r="C360" s="6"/>
      <c r="D360" s="7"/>
      <c r="E360" s="6"/>
      <c r="F360" s="5"/>
      <c r="G360" s="6"/>
      <c r="H360" s="6"/>
      <c r="I360" s="19" t="str">
        <f aca="false">IF(COUNTA(A360:H360)=0,"",IF(OR(A360="",NOT(ISNUMBER(B360)),NOT(ISNUMBER(D360)),AND(C360&lt;&gt;"Приход",C360&lt;&gt;"Расход")),"Ошибка: поля или тип",IF(OR(B360&lt;36526,B360&gt;109574,B360&lt;&gt;INT(B360),D360&lt;0),"Ошибка: дата или сумма",IF(COUNTIFS($A$12:$A$511,A360)&lt;&gt;1,"Ошибка: повтор ID",IF(E360="",IF(OR(F360&lt;&gt;"",H360=""),"Ошибка: внеплановая статья/срок","OK"),IF(COUNTIFS(Планы!$A$12:$A$111,E360)&lt;&gt;1,"Ошибка: ID плана",IF(INDEX(Планы!$K$12:$K$111,MATCH(E360,Планы!$A$12:$A$111,0))&lt;&gt;"OK","Ошибка: исходный план",IF(OR(NOT(ISNUMBER(F360)),C360&lt;&gt;INDEX(Планы!$D$12:$D$111,MATCH(E360,Планы!$A$12:$A$111,0))),"Ошибка: срок/направление",IF(AND(F360&gt;=INDEX(Планы!$E$12:$E$111,MATCH(E360,Планы!$A$12:$A$111,0)),F360&lt;=INDEX(Планы!$L$12:$L$111,MATCH(E360,Планы!$A$12:$A$111,0)),IF(INDEX(Планы!$F$12:$F$111,MATCH(E360,Планы!$A$12:$A$111,0))="Разово",F360=INDEX(Планы!$E$12:$E$111,MATCH(E360,Планы!$A$12:$A$111,0)),IF(INDEX(Планы!$F$12:$F$111,MATCH(E360,Планы!$A$12:$A$111,0))="Еженедельно",MOD(F360-INDEX(Планы!$E$12:$E$111,MATCH(E360,Планы!$A$12:$A$111,0)),7)=0,F360=DATE(YEAR(F360),MONTH(F360),MIN(DAY(INDEX(Планы!$E$12:$E$111,MATCH(E360,Планы!$A$12:$A$111,0))),DAY(EOMONTH(F360,0))))))),"OK","Ошибка: нет повторения")))))))))</f>
        <v/>
      </c>
      <c r="J360" s="21" t="str">
        <f aca="false">IF(AND(I360="OK",E360&lt;&gt;""),INDEX(Планы!$G$12:$G$111,MATCH(E360,Планы!$A$12:$A$111,0)),"")</f>
        <v/>
      </c>
      <c r="K360" s="21" t="str">
        <f aca="false">IF(I360&lt;&gt;"OK","",IF(E360="",H360,INDEX(Планы!$C$12:$C$111,MATCH(E360,Планы!$A$12:$A$111,0))))</f>
        <v/>
      </c>
      <c r="L360" s="21" t="n">
        <f aca="false">IF(AND(I360="OK",E360&lt;&gt;"",O360=1),MIN(J360,N360),0)</f>
        <v>0</v>
      </c>
      <c r="M360" s="21" t="n">
        <f aca="false">IF(AND(I360="OK",E360&lt;&gt;"",O360=1),MAX(0,N360-J360),0)</f>
        <v>0</v>
      </c>
      <c r="N360" s="21" t="str">
        <f aca="false">IF(AND(I360="OK",E360&lt;&gt;""),SUMIFS($D$12:$D$511,$E$12:$E$511,E360,$F$12:$F$511,F360,$B$12:$B$511,"&lt;="&amp;Календарь!$L$5,$I$12:$I$511,"OK"),"")</f>
        <v/>
      </c>
      <c r="O360" s="19" t="n">
        <f aca="false">IF(AND(I360="OK",E360&lt;&gt;""),IF(COUNTIFS($E$12:E360,E360,$F$12:F360,F360,$I$12:I360,"OK")=1,1,0),0)</f>
        <v>0</v>
      </c>
    </row>
    <row r="361" customFormat="false" ht="22" hidden="false" customHeight="true" outlineLevel="0" collapsed="false">
      <c r="A361" s="6"/>
      <c r="B361" s="5"/>
      <c r="C361" s="6"/>
      <c r="D361" s="7"/>
      <c r="E361" s="6"/>
      <c r="F361" s="5"/>
      <c r="G361" s="6"/>
      <c r="H361" s="6"/>
      <c r="I361" s="19" t="str">
        <f aca="false">IF(COUNTA(A361:H361)=0,"",IF(OR(A361="",NOT(ISNUMBER(B361)),NOT(ISNUMBER(D361)),AND(C361&lt;&gt;"Приход",C361&lt;&gt;"Расход")),"Ошибка: поля или тип",IF(OR(B361&lt;36526,B361&gt;109574,B361&lt;&gt;INT(B361),D361&lt;0),"Ошибка: дата или сумма",IF(COUNTIFS($A$12:$A$511,A361)&lt;&gt;1,"Ошибка: повтор ID",IF(E361="",IF(OR(F361&lt;&gt;"",H361=""),"Ошибка: внеплановая статья/срок","OK"),IF(COUNTIFS(Планы!$A$12:$A$111,E361)&lt;&gt;1,"Ошибка: ID плана",IF(INDEX(Планы!$K$12:$K$111,MATCH(E361,Планы!$A$12:$A$111,0))&lt;&gt;"OK","Ошибка: исходный план",IF(OR(NOT(ISNUMBER(F361)),C361&lt;&gt;INDEX(Планы!$D$12:$D$111,MATCH(E361,Планы!$A$12:$A$111,0))),"Ошибка: срок/направление",IF(AND(F361&gt;=INDEX(Планы!$E$12:$E$111,MATCH(E361,Планы!$A$12:$A$111,0)),F361&lt;=INDEX(Планы!$L$12:$L$111,MATCH(E361,Планы!$A$12:$A$111,0)),IF(INDEX(Планы!$F$12:$F$111,MATCH(E361,Планы!$A$12:$A$111,0))="Разово",F361=INDEX(Планы!$E$12:$E$111,MATCH(E361,Планы!$A$12:$A$111,0)),IF(INDEX(Планы!$F$12:$F$111,MATCH(E361,Планы!$A$12:$A$111,0))="Еженедельно",MOD(F361-INDEX(Планы!$E$12:$E$111,MATCH(E361,Планы!$A$12:$A$111,0)),7)=0,F361=DATE(YEAR(F361),MONTH(F361),MIN(DAY(INDEX(Планы!$E$12:$E$111,MATCH(E361,Планы!$A$12:$A$111,0))),DAY(EOMONTH(F361,0))))))),"OK","Ошибка: нет повторения")))))))))</f>
        <v/>
      </c>
      <c r="J361" s="21" t="str">
        <f aca="false">IF(AND(I361="OK",E361&lt;&gt;""),INDEX(Планы!$G$12:$G$111,MATCH(E361,Планы!$A$12:$A$111,0)),"")</f>
        <v/>
      </c>
      <c r="K361" s="21" t="str">
        <f aca="false">IF(I361&lt;&gt;"OK","",IF(E361="",H361,INDEX(Планы!$C$12:$C$111,MATCH(E361,Планы!$A$12:$A$111,0))))</f>
        <v/>
      </c>
      <c r="L361" s="21" t="n">
        <f aca="false">IF(AND(I361="OK",E361&lt;&gt;"",O361=1),MIN(J361,N361),0)</f>
        <v>0</v>
      </c>
      <c r="M361" s="21" t="n">
        <f aca="false">IF(AND(I361="OK",E361&lt;&gt;"",O361=1),MAX(0,N361-J361),0)</f>
        <v>0</v>
      </c>
      <c r="N361" s="21" t="str">
        <f aca="false">IF(AND(I361="OK",E361&lt;&gt;""),SUMIFS($D$12:$D$511,$E$12:$E$511,E361,$F$12:$F$511,F361,$B$12:$B$511,"&lt;="&amp;Календарь!$L$5,$I$12:$I$511,"OK"),"")</f>
        <v/>
      </c>
      <c r="O361" s="19" t="n">
        <f aca="false">IF(AND(I361="OK",E361&lt;&gt;""),IF(COUNTIFS($E$12:E361,E361,$F$12:F361,F361,$I$12:I361,"OK")=1,1,0),0)</f>
        <v>0</v>
      </c>
    </row>
    <row r="362" customFormat="false" ht="22" hidden="false" customHeight="true" outlineLevel="0" collapsed="false">
      <c r="A362" s="6"/>
      <c r="B362" s="5"/>
      <c r="C362" s="6"/>
      <c r="D362" s="7"/>
      <c r="E362" s="6"/>
      <c r="F362" s="5"/>
      <c r="G362" s="6"/>
      <c r="H362" s="6"/>
      <c r="I362" s="19" t="str">
        <f aca="false">IF(COUNTA(A362:H362)=0,"",IF(OR(A362="",NOT(ISNUMBER(B362)),NOT(ISNUMBER(D362)),AND(C362&lt;&gt;"Приход",C362&lt;&gt;"Расход")),"Ошибка: поля или тип",IF(OR(B362&lt;36526,B362&gt;109574,B362&lt;&gt;INT(B362),D362&lt;0),"Ошибка: дата или сумма",IF(COUNTIFS($A$12:$A$511,A362)&lt;&gt;1,"Ошибка: повтор ID",IF(E362="",IF(OR(F362&lt;&gt;"",H362=""),"Ошибка: внеплановая статья/срок","OK"),IF(COUNTIFS(Планы!$A$12:$A$111,E362)&lt;&gt;1,"Ошибка: ID плана",IF(INDEX(Планы!$K$12:$K$111,MATCH(E362,Планы!$A$12:$A$111,0))&lt;&gt;"OK","Ошибка: исходный план",IF(OR(NOT(ISNUMBER(F362)),C362&lt;&gt;INDEX(Планы!$D$12:$D$111,MATCH(E362,Планы!$A$12:$A$111,0))),"Ошибка: срок/направление",IF(AND(F362&gt;=INDEX(Планы!$E$12:$E$111,MATCH(E362,Планы!$A$12:$A$111,0)),F362&lt;=INDEX(Планы!$L$12:$L$111,MATCH(E362,Планы!$A$12:$A$111,0)),IF(INDEX(Планы!$F$12:$F$111,MATCH(E362,Планы!$A$12:$A$111,0))="Разово",F362=INDEX(Планы!$E$12:$E$111,MATCH(E362,Планы!$A$12:$A$111,0)),IF(INDEX(Планы!$F$12:$F$111,MATCH(E362,Планы!$A$12:$A$111,0))="Еженедельно",MOD(F362-INDEX(Планы!$E$12:$E$111,MATCH(E362,Планы!$A$12:$A$111,0)),7)=0,F362=DATE(YEAR(F362),MONTH(F362),MIN(DAY(INDEX(Планы!$E$12:$E$111,MATCH(E362,Планы!$A$12:$A$111,0))),DAY(EOMONTH(F362,0))))))),"OK","Ошибка: нет повторения")))))))))</f>
        <v/>
      </c>
      <c r="J362" s="21" t="str">
        <f aca="false">IF(AND(I362="OK",E362&lt;&gt;""),INDEX(Планы!$G$12:$G$111,MATCH(E362,Планы!$A$12:$A$111,0)),"")</f>
        <v/>
      </c>
      <c r="K362" s="21" t="str">
        <f aca="false">IF(I362&lt;&gt;"OK","",IF(E362="",H362,INDEX(Планы!$C$12:$C$111,MATCH(E362,Планы!$A$12:$A$111,0))))</f>
        <v/>
      </c>
      <c r="L362" s="21" t="n">
        <f aca="false">IF(AND(I362="OK",E362&lt;&gt;"",O362=1),MIN(J362,N362),0)</f>
        <v>0</v>
      </c>
      <c r="M362" s="21" t="n">
        <f aca="false">IF(AND(I362="OK",E362&lt;&gt;"",O362=1),MAX(0,N362-J362),0)</f>
        <v>0</v>
      </c>
      <c r="N362" s="21" t="str">
        <f aca="false">IF(AND(I362="OK",E362&lt;&gt;""),SUMIFS($D$12:$D$511,$E$12:$E$511,E362,$F$12:$F$511,F362,$B$12:$B$511,"&lt;="&amp;Календарь!$L$5,$I$12:$I$511,"OK"),"")</f>
        <v/>
      </c>
      <c r="O362" s="19" t="n">
        <f aca="false">IF(AND(I362="OK",E362&lt;&gt;""),IF(COUNTIFS($E$12:E362,E362,$F$12:F362,F362,$I$12:I362,"OK")=1,1,0),0)</f>
        <v>0</v>
      </c>
    </row>
    <row r="363" customFormat="false" ht="22" hidden="false" customHeight="true" outlineLevel="0" collapsed="false">
      <c r="A363" s="6"/>
      <c r="B363" s="5"/>
      <c r="C363" s="6"/>
      <c r="D363" s="7"/>
      <c r="E363" s="6"/>
      <c r="F363" s="5"/>
      <c r="G363" s="6"/>
      <c r="H363" s="6"/>
      <c r="I363" s="19" t="str">
        <f aca="false">IF(COUNTA(A363:H363)=0,"",IF(OR(A363="",NOT(ISNUMBER(B363)),NOT(ISNUMBER(D363)),AND(C363&lt;&gt;"Приход",C363&lt;&gt;"Расход")),"Ошибка: поля или тип",IF(OR(B363&lt;36526,B363&gt;109574,B363&lt;&gt;INT(B363),D363&lt;0),"Ошибка: дата или сумма",IF(COUNTIFS($A$12:$A$511,A363)&lt;&gt;1,"Ошибка: повтор ID",IF(E363="",IF(OR(F363&lt;&gt;"",H363=""),"Ошибка: внеплановая статья/срок","OK"),IF(COUNTIFS(Планы!$A$12:$A$111,E363)&lt;&gt;1,"Ошибка: ID плана",IF(INDEX(Планы!$K$12:$K$111,MATCH(E363,Планы!$A$12:$A$111,0))&lt;&gt;"OK","Ошибка: исходный план",IF(OR(NOT(ISNUMBER(F363)),C363&lt;&gt;INDEX(Планы!$D$12:$D$111,MATCH(E363,Планы!$A$12:$A$111,0))),"Ошибка: срок/направление",IF(AND(F363&gt;=INDEX(Планы!$E$12:$E$111,MATCH(E363,Планы!$A$12:$A$111,0)),F363&lt;=INDEX(Планы!$L$12:$L$111,MATCH(E363,Планы!$A$12:$A$111,0)),IF(INDEX(Планы!$F$12:$F$111,MATCH(E363,Планы!$A$12:$A$111,0))="Разово",F363=INDEX(Планы!$E$12:$E$111,MATCH(E363,Планы!$A$12:$A$111,0)),IF(INDEX(Планы!$F$12:$F$111,MATCH(E363,Планы!$A$12:$A$111,0))="Еженедельно",MOD(F363-INDEX(Планы!$E$12:$E$111,MATCH(E363,Планы!$A$12:$A$111,0)),7)=0,F363=DATE(YEAR(F363),MONTH(F363),MIN(DAY(INDEX(Планы!$E$12:$E$111,MATCH(E363,Планы!$A$12:$A$111,0))),DAY(EOMONTH(F363,0))))))),"OK","Ошибка: нет повторения")))))))))</f>
        <v/>
      </c>
      <c r="J363" s="21" t="str">
        <f aca="false">IF(AND(I363="OK",E363&lt;&gt;""),INDEX(Планы!$G$12:$G$111,MATCH(E363,Планы!$A$12:$A$111,0)),"")</f>
        <v/>
      </c>
      <c r="K363" s="21" t="str">
        <f aca="false">IF(I363&lt;&gt;"OK","",IF(E363="",H363,INDEX(Планы!$C$12:$C$111,MATCH(E363,Планы!$A$12:$A$111,0))))</f>
        <v/>
      </c>
      <c r="L363" s="21" t="n">
        <f aca="false">IF(AND(I363="OK",E363&lt;&gt;"",O363=1),MIN(J363,N363),0)</f>
        <v>0</v>
      </c>
      <c r="M363" s="21" t="n">
        <f aca="false">IF(AND(I363="OK",E363&lt;&gt;"",O363=1),MAX(0,N363-J363),0)</f>
        <v>0</v>
      </c>
      <c r="N363" s="21" t="str">
        <f aca="false">IF(AND(I363="OK",E363&lt;&gt;""),SUMIFS($D$12:$D$511,$E$12:$E$511,E363,$F$12:$F$511,F363,$B$12:$B$511,"&lt;="&amp;Календарь!$L$5,$I$12:$I$511,"OK"),"")</f>
        <v/>
      </c>
      <c r="O363" s="19" t="n">
        <f aca="false">IF(AND(I363="OK",E363&lt;&gt;""),IF(COUNTIFS($E$12:E363,E363,$F$12:F363,F363,$I$12:I363,"OK")=1,1,0),0)</f>
        <v>0</v>
      </c>
    </row>
    <row r="364" customFormat="false" ht="22" hidden="false" customHeight="true" outlineLevel="0" collapsed="false">
      <c r="A364" s="6"/>
      <c r="B364" s="5"/>
      <c r="C364" s="6"/>
      <c r="D364" s="7"/>
      <c r="E364" s="6"/>
      <c r="F364" s="5"/>
      <c r="G364" s="6"/>
      <c r="H364" s="6"/>
      <c r="I364" s="19" t="str">
        <f aca="false">IF(COUNTA(A364:H364)=0,"",IF(OR(A364="",NOT(ISNUMBER(B364)),NOT(ISNUMBER(D364)),AND(C364&lt;&gt;"Приход",C364&lt;&gt;"Расход")),"Ошибка: поля или тип",IF(OR(B364&lt;36526,B364&gt;109574,B364&lt;&gt;INT(B364),D364&lt;0),"Ошибка: дата или сумма",IF(COUNTIFS($A$12:$A$511,A364)&lt;&gt;1,"Ошибка: повтор ID",IF(E364="",IF(OR(F364&lt;&gt;"",H364=""),"Ошибка: внеплановая статья/срок","OK"),IF(COUNTIFS(Планы!$A$12:$A$111,E364)&lt;&gt;1,"Ошибка: ID плана",IF(INDEX(Планы!$K$12:$K$111,MATCH(E364,Планы!$A$12:$A$111,0))&lt;&gt;"OK","Ошибка: исходный план",IF(OR(NOT(ISNUMBER(F364)),C364&lt;&gt;INDEX(Планы!$D$12:$D$111,MATCH(E364,Планы!$A$12:$A$111,0))),"Ошибка: срок/направление",IF(AND(F364&gt;=INDEX(Планы!$E$12:$E$111,MATCH(E364,Планы!$A$12:$A$111,0)),F364&lt;=INDEX(Планы!$L$12:$L$111,MATCH(E364,Планы!$A$12:$A$111,0)),IF(INDEX(Планы!$F$12:$F$111,MATCH(E364,Планы!$A$12:$A$111,0))="Разово",F364=INDEX(Планы!$E$12:$E$111,MATCH(E364,Планы!$A$12:$A$111,0)),IF(INDEX(Планы!$F$12:$F$111,MATCH(E364,Планы!$A$12:$A$111,0))="Еженедельно",MOD(F364-INDEX(Планы!$E$12:$E$111,MATCH(E364,Планы!$A$12:$A$111,0)),7)=0,F364=DATE(YEAR(F364),MONTH(F364),MIN(DAY(INDEX(Планы!$E$12:$E$111,MATCH(E364,Планы!$A$12:$A$111,0))),DAY(EOMONTH(F364,0))))))),"OK","Ошибка: нет повторения")))))))))</f>
        <v/>
      </c>
      <c r="J364" s="21" t="str">
        <f aca="false">IF(AND(I364="OK",E364&lt;&gt;""),INDEX(Планы!$G$12:$G$111,MATCH(E364,Планы!$A$12:$A$111,0)),"")</f>
        <v/>
      </c>
      <c r="K364" s="21" t="str">
        <f aca="false">IF(I364&lt;&gt;"OK","",IF(E364="",H364,INDEX(Планы!$C$12:$C$111,MATCH(E364,Планы!$A$12:$A$111,0))))</f>
        <v/>
      </c>
      <c r="L364" s="21" t="n">
        <f aca="false">IF(AND(I364="OK",E364&lt;&gt;"",O364=1),MIN(J364,N364),0)</f>
        <v>0</v>
      </c>
      <c r="M364" s="21" t="n">
        <f aca="false">IF(AND(I364="OK",E364&lt;&gt;"",O364=1),MAX(0,N364-J364),0)</f>
        <v>0</v>
      </c>
      <c r="N364" s="21" t="str">
        <f aca="false">IF(AND(I364="OK",E364&lt;&gt;""),SUMIFS($D$12:$D$511,$E$12:$E$511,E364,$F$12:$F$511,F364,$B$12:$B$511,"&lt;="&amp;Календарь!$L$5,$I$12:$I$511,"OK"),"")</f>
        <v/>
      </c>
      <c r="O364" s="19" t="n">
        <f aca="false">IF(AND(I364="OK",E364&lt;&gt;""),IF(COUNTIFS($E$12:E364,E364,$F$12:F364,F364,$I$12:I364,"OK")=1,1,0),0)</f>
        <v>0</v>
      </c>
    </row>
    <row r="365" customFormat="false" ht="22" hidden="false" customHeight="true" outlineLevel="0" collapsed="false">
      <c r="A365" s="6"/>
      <c r="B365" s="5"/>
      <c r="C365" s="6"/>
      <c r="D365" s="7"/>
      <c r="E365" s="6"/>
      <c r="F365" s="5"/>
      <c r="G365" s="6"/>
      <c r="H365" s="6"/>
      <c r="I365" s="19" t="str">
        <f aca="false">IF(COUNTA(A365:H365)=0,"",IF(OR(A365="",NOT(ISNUMBER(B365)),NOT(ISNUMBER(D365)),AND(C365&lt;&gt;"Приход",C365&lt;&gt;"Расход")),"Ошибка: поля или тип",IF(OR(B365&lt;36526,B365&gt;109574,B365&lt;&gt;INT(B365),D365&lt;0),"Ошибка: дата или сумма",IF(COUNTIFS($A$12:$A$511,A365)&lt;&gt;1,"Ошибка: повтор ID",IF(E365="",IF(OR(F365&lt;&gt;"",H365=""),"Ошибка: внеплановая статья/срок","OK"),IF(COUNTIFS(Планы!$A$12:$A$111,E365)&lt;&gt;1,"Ошибка: ID плана",IF(INDEX(Планы!$K$12:$K$111,MATCH(E365,Планы!$A$12:$A$111,0))&lt;&gt;"OK","Ошибка: исходный план",IF(OR(NOT(ISNUMBER(F365)),C365&lt;&gt;INDEX(Планы!$D$12:$D$111,MATCH(E365,Планы!$A$12:$A$111,0))),"Ошибка: срок/направление",IF(AND(F365&gt;=INDEX(Планы!$E$12:$E$111,MATCH(E365,Планы!$A$12:$A$111,0)),F365&lt;=INDEX(Планы!$L$12:$L$111,MATCH(E365,Планы!$A$12:$A$111,0)),IF(INDEX(Планы!$F$12:$F$111,MATCH(E365,Планы!$A$12:$A$111,0))="Разово",F365=INDEX(Планы!$E$12:$E$111,MATCH(E365,Планы!$A$12:$A$111,0)),IF(INDEX(Планы!$F$12:$F$111,MATCH(E365,Планы!$A$12:$A$111,0))="Еженедельно",MOD(F365-INDEX(Планы!$E$12:$E$111,MATCH(E365,Планы!$A$12:$A$111,0)),7)=0,F365=DATE(YEAR(F365),MONTH(F365),MIN(DAY(INDEX(Планы!$E$12:$E$111,MATCH(E365,Планы!$A$12:$A$111,0))),DAY(EOMONTH(F365,0))))))),"OK","Ошибка: нет повторения")))))))))</f>
        <v/>
      </c>
      <c r="J365" s="21" t="str">
        <f aca="false">IF(AND(I365="OK",E365&lt;&gt;""),INDEX(Планы!$G$12:$G$111,MATCH(E365,Планы!$A$12:$A$111,0)),"")</f>
        <v/>
      </c>
      <c r="K365" s="21" t="str">
        <f aca="false">IF(I365&lt;&gt;"OK","",IF(E365="",H365,INDEX(Планы!$C$12:$C$111,MATCH(E365,Планы!$A$12:$A$111,0))))</f>
        <v/>
      </c>
      <c r="L365" s="21" t="n">
        <f aca="false">IF(AND(I365="OK",E365&lt;&gt;"",O365=1),MIN(J365,N365),0)</f>
        <v>0</v>
      </c>
      <c r="M365" s="21" t="n">
        <f aca="false">IF(AND(I365="OK",E365&lt;&gt;"",O365=1),MAX(0,N365-J365),0)</f>
        <v>0</v>
      </c>
      <c r="N365" s="21" t="str">
        <f aca="false">IF(AND(I365="OK",E365&lt;&gt;""),SUMIFS($D$12:$D$511,$E$12:$E$511,E365,$F$12:$F$511,F365,$B$12:$B$511,"&lt;="&amp;Календарь!$L$5,$I$12:$I$511,"OK"),"")</f>
        <v/>
      </c>
      <c r="O365" s="19" t="n">
        <f aca="false">IF(AND(I365="OK",E365&lt;&gt;""),IF(COUNTIFS($E$12:E365,E365,$F$12:F365,F365,$I$12:I365,"OK")=1,1,0),0)</f>
        <v>0</v>
      </c>
    </row>
    <row r="366" customFormat="false" ht="22" hidden="false" customHeight="true" outlineLevel="0" collapsed="false">
      <c r="A366" s="6"/>
      <c r="B366" s="5"/>
      <c r="C366" s="6"/>
      <c r="D366" s="7"/>
      <c r="E366" s="6"/>
      <c r="F366" s="5"/>
      <c r="G366" s="6"/>
      <c r="H366" s="6"/>
      <c r="I366" s="19" t="str">
        <f aca="false">IF(COUNTA(A366:H366)=0,"",IF(OR(A366="",NOT(ISNUMBER(B366)),NOT(ISNUMBER(D366)),AND(C366&lt;&gt;"Приход",C366&lt;&gt;"Расход")),"Ошибка: поля или тип",IF(OR(B366&lt;36526,B366&gt;109574,B366&lt;&gt;INT(B366),D366&lt;0),"Ошибка: дата или сумма",IF(COUNTIFS($A$12:$A$511,A366)&lt;&gt;1,"Ошибка: повтор ID",IF(E366="",IF(OR(F366&lt;&gt;"",H366=""),"Ошибка: внеплановая статья/срок","OK"),IF(COUNTIFS(Планы!$A$12:$A$111,E366)&lt;&gt;1,"Ошибка: ID плана",IF(INDEX(Планы!$K$12:$K$111,MATCH(E366,Планы!$A$12:$A$111,0))&lt;&gt;"OK","Ошибка: исходный план",IF(OR(NOT(ISNUMBER(F366)),C366&lt;&gt;INDEX(Планы!$D$12:$D$111,MATCH(E366,Планы!$A$12:$A$111,0))),"Ошибка: срок/направление",IF(AND(F366&gt;=INDEX(Планы!$E$12:$E$111,MATCH(E366,Планы!$A$12:$A$111,0)),F366&lt;=INDEX(Планы!$L$12:$L$111,MATCH(E366,Планы!$A$12:$A$111,0)),IF(INDEX(Планы!$F$12:$F$111,MATCH(E366,Планы!$A$12:$A$111,0))="Разово",F366=INDEX(Планы!$E$12:$E$111,MATCH(E366,Планы!$A$12:$A$111,0)),IF(INDEX(Планы!$F$12:$F$111,MATCH(E366,Планы!$A$12:$A$111,0))="Еженедельно",MOD(F366-INDEX(Планы!$E$12:$E$111,MATCH(E366,Планы!$A$12:$A$111,0)),7)=0,F366=DATE(YEAR(F366),MONTH(F366),MIN(DAY(INDEX(Планы!$E$12:$E$111,MATCH(E366,Планы!$A$12:$A$111,0))),DAY(EOMONTH(F366,0))))))),"OK","Ошибка: нет повторения")))))))))</f>
        <v/>
      </c>
      <c r="J366" s="21" t="str">
        <f aca="false">IF(AND(I366="OK",E366&lt;&gt;""),INDEX(Планы!$G$12:$G$111,MATCH(E366,Планы!$A$12:$A$111,0)),"")</f>
        <v/>
      </c>
      <c r="K366" s="21" t="str">
        <f aca="false">IF(I366&lt;&gt;"OK","",IF(E366="",H366,INDEX(Планы!$C$12:$C$111,MATCH(E366,Планы!$A$12:$A$111,0))))</f>
        <v/>
      </c>
      <c r="L366" s="21" t="n">
        <f aca="false">IF(AND(I366="OK",E366&lt;&gt;"",O366=1),MIN(J366,N366),0)</f>
        <v>0</v>
      </c>
      <c r="M366" s="21" t="n">
        <f aca="false">IF(AND(I366="OK",E366&lt;&gt;"",O366=1),MAX(0,N366-J366),0)</f>
        <v>0</v>
      </c>
      <c r="N366" s="21" t="str">
        <f aca="false">IF(AND(I366="OK",E366&lt;&gt;""),SUMIFS($D$12:$D$511,$E$12:$E$511,E366,$F$12:$F$511,F366,$B$12:$B$511,"&lt;="&amp;Календарь!$L$5,$I$12:$I$511,"OK"),"")</f>
        <v/>
      </c>
      <c r="O366" s="19" t="n">
        <f aca="false">IF(AND(I366="OK",E366&lt;&gt;""),IF(COUNTIFS($E$12:E366,E366,$F$12:F366,F366,$I$12:I366,"OK")=1,1,0),0)</f>
        <v>0</v>
      </c>
    </row>
    <row r="367" customFormat="false" ht="22" hidden="false" customHeight="true" outlineLevel="0" collapsed="false">
      <c r="A367" s="6"/>
      <c r="B367" s="5"/>
      <c r="C367" s="6"/>
      <c r="D367" s="7"/>
      <c r="E367" s="6"/>
      <c r="F367" s="5"/>
      <c r="G367" s="6"/>
      <c r="H367" s="6"/>
      <c r="I367" s="19" t="str">
        <f aca="false">IF(COUNTA(A367:H367)=0,"",IF(OR(A367="",NOT(ISNUMBER(B367)),NOT(ISNUMBER(D367)),AND(C367&lt;&gt;"Приход",C367&lt;&gt;"Расход")),"Ошибка: поля или тип",IF(OR(B367&lt;36526,B367&gt;109574,B367&lt;&gt;INT(B367),D367&lt;0),"Ошибка: дата или сумма",IF(COUNTIFS($A$12:$A$511,A367)&lt;&gt;1,"Ошибка: повтор ID",IF(E367="",IF(OR(F367&lt;&gt;"",H367=""),"Ошибка: внеплановая статья/срок","OK"),IF(COUNTIFS(Планы!$A$12:$A$111,E367)&lt;&gt;1,"Ошибка: ID плана",IF(INDEX(Планы!$K$12:$K$111,MATCH(E367,Планы!$A$12:$A$111,0))&lt;&gt;"OK","Ошибка: исходный план",IF(OR(NOT(ISNUMBER(F367)),C367&lt;&gt;INDEX(Планы!$D$12:$D$111,MATCH(E367,Планы!$A$12:$A$111,0))),"Ошибка: срок/направление",IF(AND(F367&gt;=INDEX(Планы!$E$12:$E$111,MATCH(E367,Планы!$A$12:$A$111,0)),F367&lt;=INDEX(Планы!$L$12:$L$111,MATCH(E367,Планы!$A$12:$A$111,0)),IF(INDEX(Планы!$F$12:$F$111,MATCH(E367,Планы!$A$12:$A$111,0))="Разово",F367=INDEX(Планы!$E$12:$E$111,MATCH(E367,Планы!$A$12:$A$111,0)),IF(INDEX(Планы!$F$12:$F$111,MATCH(E367,Планы!$A$12:$A$111,0))="Еженедельно",MOD(F367-INDEX(Планы!$E$12:$E$111,MATCH(E367,Планы!$A$12:$A$111,0)),7)=0,F367=DATE(YEAR(F367),MONTH(F367),MIN(DAY(INDEX(Планы!$E$12:$E$111,MATCH(E367,Планы!$A$12:$A$111,0))),DAY(EOMONTH(F367,0))))))),"OK","Ошибка: нет повторения")))))))))</f>
        <v/>
      </c>
      <c r="J367" s="21" t="str">
        <f aca="false">IF(AND(I367="OK",E367&lt;&gt;""),INDEX(Планы!$G$12:$G$111,MATCH(E367,Планы!$A$12:$A$111,0)),"")</f>
        <v/>
      </c>
      <c r="K367" s="21" t="str">
        <f aca="false">IF(I367&lt;&gt;"OK","",IF(E367="",H367,INDEX(Планы!$C$12:$C$111,MATCH(E367,Планы!$A$12:$A$111,0))))</f>
        <v/>
      </c>
      <c r="L367" s="21" t="n">
        <f aca="false">IF(AND(I367="OK",E367&lt;&gt;"",O367=1),MIN(J367,N367),0)</f>
        <v>0</v>
      </c>
      <c r="M367" s="21" t="n">
        <f aca="false">IF(AND(I367="OK",E367&lt;&gt;"",O367=1),MAX(0,N367-J367),0)</f>
        <v>0</v>
      </c>
      <c r="N367" s="21" t="str">
        <f aca="false">IF(AND(I367="OK",E367&lt;&gt;""),SUMIFS($D$12:$D$511,$E$12:$E$511,E367,$F$12:$F$511,F367,$B$12:$B$511,"&lt;="&amp;Календарь!$L$5,$I$12:$I$511,"OK"),"")</f>
        <v/>
      </c>
      <c r="O367" s="19" t="n">
        <f aca="false">IF(AND(I367="OK",E367&lt;&gt;""),IF(COUNTIFS($E$12:E367,E367,$F$12:F367,F367,$I$12:I367,"OK")=1,1,0),0)</f>
        <v>0</v>
      </c>
    </row>
    <row r="368" customFormat="false" ht="22" hidden="false" customHeight="true" outlineLevel="0" collapsed="false">
      <c r="A368" s="6"/>
      <c r="B368" s="5"/>
      <c r="C368" s="6"/>
      <c r="D368" s="7"/>
      <c r="E368" s="6"/>
      <c r="F368" s="5"/>
      <c r="G368" s="6"/>
      <c r="H368" s="6"/>
      <c r="I368" s="19" t="str">
        <f aca="false">IF(COUNTA(A368:H368)=0,"",IF(OR(A368="",NOT(ISNUMBER(B368)),NOT(ISNUMBER(D368)),AND(C368&lt;&gt;"Приход",C368&lt;&gt;"Расход")),"Ошибка: поля или тип",IF(OR(B368&lt;36526,B368&gt;109574,B368&lt;&gt;INT(B368),D368&lt;0),"Ошибка: дата или сумма",IF(COUNTIFS($A$12:$A$511,A368)&lt;&gt;1,"Ошибка: повтор ID",IF(E368="",IF(OR(F368&lt;&gt;"",H368=""),"Ошибка: внеплановая статья/срок","OK"),IF(COUNTIFS(Планы!$A$12:$A$111,E368)&lt;&gt;1,"Ошибка: ID плана",IF(INDEX(Планы!$K$12:$K$111,MATCH(E368,Планы!$A$12:$A$111,0))&lt;&gt;"OK","Ошибка: исходный план",IF(OR(NOT(ISNUMBER(F368)),C368&lt;&gt;INDEX(Планы!$D$12:$D$111,MATCH(E368,Планы!$A$12:$A$111,0))),"Ошибка: срок/направление",IF(AND(F368&gt;=INDEX(Планы!$E$12:$E$111,MATCH(E368,Планы!$A$12:$A$111,0)),F368&lt;=INDEX(Планы!$L$12:$L$111,MATCH(E368,Планы!$A$12:$A$111,0)),IF(INDEX(Планы!$F$12:$F$111,MATCH(E368,Планы!$A$12:$A$111,0))="Разово",F368=INDEX(Планы!$E$12:$E$111,MATCH(E368,Планы!$A$12:$A$111,0)),IF(INDEX(Планы!$F$12:$F$111,MATCH(E368,Планы!$A$12:$A$111,0))="Еженедельно",MOD(F368-INDEX(Планы!$E$12:$E$111,MATCH(E368,Планы!$A$12:$A$111,0)),7)=0,F368=DATE(YEAR(F368),MONTH(F368),MIN(DAY(INDEX(Планы!$E$12:$E$111,MATCH(E368,Планы!$A$12:$A$111,0))),DAY(EOMONTH(F368,0))))))),"OK","Ошибка: нет повторения")))))))))</f>
        <v/>
      </c>
      <c r="J368" s="21" t="str">
        <f aca="false">IF(AND(I368="OK",E368&lt;&gt;""),INDEX(Планы!$G$12:$G$111,MATCH(E368,Планы!$A$12:$A$111,0)),"")</f>
        <v/>
      </c>
      <c r="K368" s="21" t="str">
        <f aca="false">IF(I368&lt;&gt;"OK","",IF(E368="",H368,INDEX(Планы!$C$12:$C$111,MATCH(E368,Планы!$A$12:$A$111,0))))</f>
        <v/>
      </c>
      <c r="L368" s="21" t="n">
        <f aca="false">IF(AND(I368="OK",E368&lt;&gt;"",O368=1),MIN(J368,N368),0)</f>
        <v>0</v>
      </c>
      <c r="M368" s="21" t="n">
        <f aca="false">IF(AND(I368="OK",E368&lt;&gt;"",O368=1),MAX(0,N368-J368),0)</f>
        <v>0</v>
      </c>
      <c r="N368" s="21" t="str">
        <f aca="false">IF(AND(I368="OK",E368&lt;&gt;""),SUMIFS($D$12:$D$511,$E$12:$E$511,E368,$F$12:$F$511,F368,$B$12:$B$511,"&lt;="&amp;Календарь!$L$5,$I$12:$I$511,"OK"),"")</f>
        <v/>
      </c>
      <c r="O368" s="19" t="n">
        <f aca="false">IF(AND(I368="OK",E368&lt;&gt;""),IF(COUNTIFS($E$12:E368,E368,$F$12:F368,F368,$I$12:I368,"OK")=1,1,0),0)</f>
        <v>0</v>
      </c>
    </row>
    <row r="369" customFormat="false" ht="22" hidden="false" customHeight="true" outlineLevel="0" collapsed="false">
      <c r="A369" s="6"/>
      <c r="B369" s="5"/>
      <c r="C369" s="6"/>
      <c r="D369" s="7"/>
      <c r="E369" s="6"/>
      <c r="F369" s="5"/>
      <c r="G369" s="6"/>
      <c r="H369" s="6"/>
      <c r="I369" s="19" t="str">
        <f aca="false">IF(COUNTA(A369:H369)=0,"",IF(OR(A369="",NOT(ISNUMBER(B369)),NOT(ISNUMBER(D369)),AND(C369&lt;&gt;"Приход",C369&lt;&gt;"Расход")),"Ошибка: поля или тип",IF(OR(B369&lt;36526,B369&gt;109574,B369&lt;&gt;INT(B369),D369&lt;0),"Ошибка: дата или сумма",IF(COUNTIFS($A$12:$A$511,A369)&lt;&gt;1,"Ошибка: повтор ID",IF(E369="",IF(OR(F369&lt;&gt;"",H369=""),"Ошибка: внеплановая статья/срок","OK"),IF(COUNTIFS(Планы!$A$12:$A$111,E369)&lt;&gt;1,"Ошибка: ID плана",IF(INDEX(Планы!$K$12:$K$111,MATCH(E369,Планы!$A$12:$A$111,0))&lt;&gt;"OK","Ошибка: исходный план",IF(OR(NOT(ISNUMBER(F369)),C369&lt;&gt;INDEX(Планы!$D$12:$D$111,MATCH(E369,Планы!$A$12:$A$111,0))),"Ошибка: срок/направление",IF(AND(F369&gt;=INDEX(Планы!$E$12:$E$111,MATCH(E369,Планы!$A$12:$A$111,0)),F369&lt;=INDEX(Планы!$L$12:$L$111,MATCH(E369,Планы!$A$12:$A$111,0)),IF(INDEX(Планы!$F$12:$F$111,MATCH(E369,Планы!$A$12:$A$111,0))="Разово",F369=INDEX(Планы!$E$12:$E$111,MATCH(E369,Планы!$A$12:$A$111,0)),IF(INDEX(Планы!$F$12:$F$111,MATCH(E369,Планы!$A$12:$A$111,0))="Еженедельно",MOD(F369-INDEX(Планы!$E$12:$E$111,MATCH(E369,Планы!$A$12:$A$111,0)),7)=0,F369=DATE(YEAR(F369),MONTH(F369),MIN(DAY(INDEX(Планы!$E$12:$E$111,MATCH(E369,Планы!$A$12:$A$111,0))),DAY(EOMONTH(F369,0))))))),"OK","Ошибка: нет повторения")))))))))</f>
        <v/>
      </c>
      <c r="J369" s="21" t="str">
        <f aca="false">IF(AND(I369="OK",E369&lt;&gt;""),INDEX(Планы!$G$12:$G$111,MATCH(E369,Планы!$A$12:$A$111,0)),"")</f>
        <v/>
      </c>
      <c r="K369" s="21" t="str">
        <f aca="false">IF(I369&lt;&gt;"OK","",IF(E369="",H369,INDEX(Планы!$C$12:$C$111,MATCH(E369,Планы!$A$12:$A$111,0))))</f>
        <v/>
      </c>
      <c r="L369" s="21" t="n">
        <f aca="false">IF(AND(I369="OK",E369&lt;&gt;"",O369=1),MIN(J369,N369),0)</f>
        <v>0</v>
      </c>
      <c r="M369" s="21" t="n">
        <f aca="false">IF(AND(I369="OK",E369&lt;&gt;"",O369=1),MAX(0,N369-J369),0)</f>
        <v>0</v>
      </c>
      <c r="N369" s="21" t="str">
        <f aca="false">IF(AND(I369="OK",E369&lt;&gt;""),SUMIFS($D$12:$D$511,$E$12:$E$511,E369,$F$12:$F$511,F369,$B$12:$B$511,"&lt;="&amp;Календарь!$L$5,$I$12:$I$511,"OK"),"")</f>
        <v/>
      </c>
      <c r="O369" s="19" t="n">
        <f aca="false">IF(AND(I369="OK",E369&lt;&gt;""),IF(COUNTIFS($E$12:E369,E369,$F$12:F369,F369,$I$12:I369,"OK")=1,1,0),0)</f>
        <v>0</v>
      </c>
    </row>
    <row r="370" customFormat="false" ht="22" hidden="false" customHeight="true" outlineLevel="0" collapsed="false">
      <c r="A370" s="6"/>
      <c r="B370" s="5"/>
      <c r="C370" s="6"/>
      <c r="D370" s="7"/>
      <c r="E370" s="6"/>
      <c r="F370" s="5"/>
      <c r="G370" s="6"/>
      <c r="H370" s="6"/>
      <c r="I370" s="19" t="str">
        <f aca="false">IF(COUNTA(A370:H370)=0,"",IF(OR(A370="",NOT(ISNUMBER(B370)),NOT(ISNUMBER(D370)),AND(C370&lt;&gt;"Приход",C370&lt;&gt;"Расход")),"Ошибка: поля или тип",IF(OR(B370&lt;36526,B370&gt;109574,B370&lt;&gt;INT(B370),D370&lt;0),"Ошибка: дата или сумма",IF(COUNTIFS($A$12:$A$511,A370)&lt;&gt;1,"Ошибка: повтор ID",IF(E370="",IF(OR(F370&lt;&gt;"",H370=""),"Ошибка: внеплановая статья/срок","OK"),IF(COUNTIFS(Планы!$A$12:$A$111,E370)&lt;&gt;1,"Ошибка: ID плана",IF(INDEX(Планы!$K$12:$K$111,MATCH(E370,Планы!$A$12:$A$111,0))&lt;&gt;"OK","Ошибка: исходный план",IF(OR(NOT(ISNUMBER(F370)),C370&lt;&gt;INDEX(Планы!$D$12:$D$111,MATCH(E370,Планы!$A$12:$A$111,0))),"Ошибка: срок/направление",IF(AND(F370&gt;=INDEX(Планы!$E$12:$E$111,MATCH(E370,Планы!$A$12:$A$111,0)),F370&lt;=INDEX(Планы!$L$12:$L$111,MATCH(E370,Планы!$A$12:$A$111,0)),IF(INDEX(Планы!$F$12:$F$111,MATCH(E370,Планы!$A$12:$A$111,0))="Разово",F370=INDEX(Планы!$E$12:$E$111,MATCH(E370,Планы!$A$12:$A$111,0)),IF(INDEX(Планы!$F$12:$F$111,MATCH(E370,Планы!$A$12:$A$111,0))="Еженедельно",MOD(F370-INDEX(Планы!$E$12:$E$111,MATCH(E370,Планы!$A$12:$A$111,0)),7)=0,F370=DATE(YEAR(F370),MONTH(F370),MIN(DAY(INDEX(Планы!$E$12:$E$111,MATCH(E370,Планы!$A$12:$A$111,0))),DAY(EOMONTH(F370,0))))))),"OK","Ошибка: нет повторения")))))))))</f>
        <v/>
      </c>
      <c r="J370" s="21" t="str">
        <f aca="false">IF(AND(I370="OK",E370&lt;&gt;""),INDEX(Планы!$G$12:$G$111,MATCH(E370,Планы!$A$12:$A$111,0)),"")</f>
        <v/>
      </c>
      <c r="K370" s="21" t="str">
        <f aca="false">IF(I370&lt;&gt;"OK","",IF(E370="",H370,INDEX(Планы!$C$12:$C$111,MATCH(E370,Планы!$A$12:$A$111,0))))</f>
        <v/>
      </c>
      <c r="L370" s="21" t="n">
        <f aca="false">IF(AND(I370="OK",E370&lt;&gt;"",O370=1),MIN(J370,N370),0)</f>
        <v>0</v>
      </c>
      <c r="M370" s="21" t="n">
        <f aca="false">IF(AND(I370="OK",E370&lt;&gt;"",O370=1),MAX(0,N370-J370),0)</f>
        <v>0</v>
      </c>
      <c r="N370" s="21" t="str">
        <f aca="false">IF(AND(I370="OK",E370&lt;&gt;""),SUMIFS($D$12:$D$511,$E$12:$E$511,E370,$F$12:$F$511,F370,$B$12:$B$511,"&lt;="&amp;Календарь!$L$5,$I$12:$I$511,"OK"),"")</f>
        <v/>
      </c>
      <c r="O370" s="19" t="n">
        <f aca="false">IF(AND(I370="OK",E370&lt;&gt;""),IF(COUNTIFS($E$12:E370,E370,$F$12:F370,F370,$I$12:I370,"OK")=1,1,0),0)</f>
        <v>0</v>
      </c>
    </row>
    <row r="371" customFormat="false" ht="22" hidden="false" customHeight="true" outlineLevel="0" collapsed="false">
      <c r="A371" s="6"/>
      <c r="B371" s="5"/>
      <c r="C371" s="6"/>
      <c r="D371" s="7"/>
      <c r="E371" s="6"/>
      <c r="F371" s="5"/>
      <c r="G371" s="6"/>
      <c r="H371" s="6"/>
      <c r="I371" s="19" t="str">
        <f aca="false">IF(COUNTA(A371:H371)=0,"",IF(OR(A371="",NOT(ISNUMBER(B371)),NOT(ISNUMBER(D371)),AND(C371&lt;&gt;"Приход",C371&lt;&gt;"Расход")),"Ошибка: поля или тип",IF(OR(B371&lt;36526,B371&gt;109574,B371&lt;&gt;INT(B371),D371&lt;0),"Ошибка: дата или сумма",IF(COUNTIFS($A$12:$A$511,A371)&lt;&gt;1,"Ошибка: повтор ID",IF(E371="",IF(OR(F371&lt;&gt;"",H371=""),"Ошибка: внеплановая статья/срок","OK"),IF(COUNTIFS(Планы!$A$12:$A$111,E371)&lt;&gt;1,"Ошибка: ID плана",IF(INDEX(Планы!$K$12:$K$111,MATCH(E371,Планы!$A$12:$A$111,0))&lt;&gt;"OK","Ошибка: исходный план",IF(OR(NOT(ISNUMBER(F371)),C371&lt;&gt;INDEX(Планы!$D$12:$D$111,MATCH(E371,Планы!$A$12:$A$111,0))),"Ошибка: срок/направление",IF(AND(F371&gt;=INDEX(Планы!$E$12:$E$111,MATCH(E371,Планы!$A$12:$A$111,0)),F371&lt;=INDEX(Планы!$L$12:$L$111,MATCH(E371,Планы!$A$12:$A$111,0)),IF(INDEX(Планы!$F$12:$F$111,MATCH(E371,Планы!$A$12:$A$111,0))="Разово",F371=INDEX(Планы!$E$12:$E$111,MATCH(E371,Планы!$A$12:$A$111,0)),IF(INDEX(Планы!$F$12:$F$111,MATCH(E371,Планы!$A$12:$A$111,0))="Еженедельно",MOD(F371-INDEX(Планы!$E$12:$E$111,MATCH(E371,Планы!$A$12:$A$111,0)),7)=0,F371=DATE(YEAR(F371),MONTH(F371),MIN(DAY(INDEX(Планы!$E$12:$E$111,MATCH(E371,Планы!$A$12:$A$111,0))),DAY(EOMONTH(F371,0))))))),"OK","Ошибка: нет повторения")))))))))</f>
        <v/>
      </c>
      <c r="J371" s="21" t="str">
        <f aca="false">IF(AND(I371="OK",E371&lt;&gt;""),INDEX(Планы!$G$12:$G$111,MATCH(E371,Планы!$A$12:$A$111,0)),"")</f>
        <v/>
      </c>
      <c r="K371" s="21" t="str">
        <f aca="false">IF(I371&lt;&gt;"OK","",IF(E371="",H371,INDEX(Планы!$C$12:$C$111,MATCH(E371,Планы!$A$12:$A$111,0))))</f>
        <v/>
      </c>
      <c r="L371" s="21" t="n">
        <f aca="false">IF(AND(I371="OK",E371&lt;&gt;"",O371=1),MIN(J371,N371),0)</f>
        <v>0</v>
      </c>
      <c r="M371" s="21" t="n">
        <f aca="false">IF(AND(I371="OK",E371&lt;&gt;"",O371=1),MAX(0,N371-J371),0)</f>
        <v>0</v>
      </c>
      <c r="N371" s="21" t="str">
        <f aca="false">IF(AND(I371="OK",E371&lt;&gt;""),SUMIFS($D$12:$D$511,$E$12:$E$511,E371,$F$12:$F$511,F371,$B$12:$B$511,"&lt;="&amp;Календарь!$L$5,$I$12:$I$511,"OK"),"")</f>
        <v/>
      </c>
      <c r="O371" s="19" t="n">
        <f aca="false">IF(AND(I371="OK",E371&lt;&gt;""),IF(COUNTIFS($E$12:E371,E371,$F$12:F371,F371,$I$12:I371,"OK")=1,1,0),0)</f>
        <v>0</v>
      </c>
    </row>
    <row r="372" customFormat="false" ht="22" hidden="false" customHeight="true" outlineLevel="0" collapsed="false">
      <c r="A372" s="6"/>
      <c r="B372" s="5"/>
      <c r="C372" s="6"/>
      <c r="D372" s="7"/>
      <c r="E372" s="6"/>
      <c r="F372" s="5"/>
      <c r="G372" s="6"/>
      <c r="H372" s="6"/>
      <c r="I372" s="19" t="str">
        <f aca="false">IF(COUNTA(A372:H372)=0,"",IF(OR(A372="",NOT(ISNUMBER(B372)),NOT(ISNUMBER(D372)),AND(C372&lt;&gt;"Приход",C372&lt;&gt;"Расход")),"Ошибка: поля или тип",IF(OR(B372&lt;36526,B372&gt;109574,B372&lt;&gt;INT(B372),D372&lt;0),"Ошибка: дата или сумма",IF(COUNTIFS($A$12:$A$511,A372)&lt;&gt;1,"Ошибка: повтор ID",IF(E372="",IF(OR(F372&lt;&gt;"",H372=""),"Ошибка: внеплановая статья/срок","OK"),IF(COUNTIFS(Планы!$A$12:$A$111,E372)&lt;&gt;1,"Ошибка: ID плана",IF(INDEX(Планы!$K$12:$K$111,MATCH(E372,Планы!$A$12:$A$111,0))&lt;&gt;"OK","Ошибка: исходный план",IF(OR(NOT(ISNUMBER(F372)),C372&lt;&gt;INDEX(Планы!$D$12:$D$111,MATCH(E372,Планы!$A$12:$A$111,0))),"Ошибка: срок/направление",IF(AND(F372&gt;=INDEX(Планы!$E$12:$E$111,MATCH(E372,Планы!$A$12:$A$111,0)),F372&lt;=INDEX(Планы!$L$12:$L$111,MATCH(E372,Планы!$A$12:$A$111,0)),IF(INDEX(Планы!$F$12:$F$111,MATCH(E372,Планы!$A$12:$A$111,0))="Разово",F372=INDEX(Планы!$E$12:$E$111,MATCH(E372,Планы!$A$12:$A$111,0)),IF(INDEX(Планы!$F$12:$F$111,MATCH(E372,Планы!$A$12:$A$111,0))="Еженедельно",MOD(F372-INDEX(Планы!$E$12:$E$111,MATCH(E372,Планы!$A$12:$A$111,0)),7)=0,F372=DATE(YEAR(F372),MONTH(F372),MIN(DAY(INDEX(Планы!$E$12:$E$111,MATCH(E372,Планы!$A$12:$A$111,0))),DAY(EOMONTH(F372,0))))))),"OK","Ошибка: нет повторения")))))))))</f>
        <v/>
      </c>
      <c r="J372" s="21" t="str">
        <f aca="false">IF(AND(I372="OK",E372&lt;&gt;""),INDEX(Планы!$G$12:$G$111,MATCH(E372,Планы!$A$12:$A$111,0)),"")</f>
        <v/>
      </c>
      <c r="K372" s="21" t="str">
        <f aca="false">IF(I372&lt;&gt;"OK","",IF(E372="",H372,INDEX(Планы!$C$12:$C$111,MATCH(E372,Планы!$A$12:$A$111,0))))</f>
        <v/>
      </c>
      <c r="L372" s="21" t="n">
        <f aca="false">IF(AND(I372="OK",E372&lt;&gt;"",O372=1),MIN(J372,N372),0)</f>
        <v>0</v>
      </c>
      <c r="M372" s="21" t="n">
        <f aca="false">IF(AND(I372="OK",E372&lt;&gt;"",O372=1),MAX(0,N372-J372),0)</f>
        <v>0</v>
      </c>
      <c r="N372" s="21" t="str">
        <f aca="false">IF(AND(I372="OK",E372&lt;&gt;""),SUMIFS($D$12:$D$511,$E$12:$E$511,E372,$F$12:$F$511,F372,$B$12:$B$511,"&lt;="&amp;Календарь!$L$5,$I$12:$I$511,"OK"),"")</f>
        <v/>
      </c>
      <c r="O372" s="19" t="n">
        <f aca="false">IF(AND(I372="OK",E372&lt;&gt;""),IF(COUNTIFS($E$12:E372,E372,$F$12:F372,F372,$I$12:I372,"OK")=1,1,0),0)</f>
        <v>0</v>
      </c>
    </row>
    <row r="373" customFormat="false" ht="22" hidden="false" customHeight="true" outlineLevel="0" collapsed="false">
      <c r="A373" s="6"/>
      <c r="B373" s="5"/>
      <c r="C373" s="6"/>
      <c r="D373" s="7"/>
      <c r="E373" s="6"/>
      <c r="F373" s="5"/>
      <c r="G373" s="6"/>
      <c r="H373" s="6"/>
      <c r="I373" s="19" t="str">
        <f aca="false">IF(COUNTA(A373:H373)=0,"",IF(OR(A373="",NOT(ISNUMBER(B373)),NOT(ISNUMBER(D373)),AND(C373&lt;&gt;"Приход",C373&lt;&gt;"Расход")),"Ошибка: поля или тип",IF(OR(B373&lt;36526,B373&gt;109574,B373&lt;&gt;INT(B373),D373&lt;0),"Ошибка: дата или сумма",IF(COUNTIFS($A$12:$A$511,A373)&lt;&gt;1,"Ошибка: повтор ID",IF(E373="",IF(OR(F373&lt;&gt;"",H373=""),"Ошибка: внеплановая статья/срок","OK"),IF(COUNTIFS(Планы!$A$12:$A$111,E373)&lt;&gt;1,"Ошибка: ID плана",IF(INDEX(Планы!$K$12:$K$111,MATCH(E373,Планы!$A$12:$A$111,0))&lt;&gt;"OK","Ошибка: исходный план",IF(OR(NOT(ISNUMBER(F373)),C373&lt;&gt;INDEX(Планы!$D$12:$D$111,MATCH(E373,Планы!$A$12:$A$111,0))),"Ошибка: срок/направление",IF(AND(F373&gt;=INDEX(Планы!$E$12:$E$111,MATCH(E373,Планы!$A$12:$A$111,0)),F373&lt;=INDEX(Планы!$L$12:$L$111,MATCH(E373,Планы!$A$12:$A$111,0)),IF(INDEX(Планы!$F$12:$F$111,MATCH(E373,Планы!$A$12:$A$111,0))="Разово",F373=INDEX(Планы!$E$12:$E$111,MATCH(E373,Планы!$A$12:$A$111,0)),IF(INDEX(Планы!$F$12:$F$111,MATCH(E373,Планы!$A$12:$A$111,0))="Еженедельно",MOD(F373-INDEX(Планы!$E$12:$E$111,MATCH(E373,Планы!$A$12:$A$111,0)),7)=0,F373=DATE(YEAR(F373),MONTH(F373),MIN(DAY(INDEX(Планы!$E$12:$E$111,MATCH(E373,Планы!$A$12:$A$111,0))),DAY(EOMONTH(F373,0))))))),"OK","Ошибка: нет повторения")))))))))</f>
        <v/>
      </c>
      <c r="J373" s="21" t="str">
        <f aca="false">IF(AND(I373="OK",E373&lt;&gt;""),INDEX(Планы!$G$12:$G$111,MATCH(E373,Планы!$A$12:$A$111,0)),"")</f>
        <v/>
      </c>
      <c r="K373" s="21" t="str">
        <f aca="false">IF(I373&lt;&gt;"OK","",IF(E373="",H373,INDEX(Планы!$C$12:$C$111,MATCH(E373,Планы!$A$12:$A$111,0))))</f>
        <v/>
      </c>
      <c r="L373" s="21" t="n">
        <f aca="false">IF(AND(I373="OK",E373&lt;&gt;"",O373=1),MIN(J373,N373),0)</f>
        <v>0</v>
      </c>
      <c r="M373" s="21" t="n">
        <f aca="false">IF(AND(I373="OK",E373&lt;&gt;"",O373=1),MAX(0,N373-J373),0)</f>
        <v>0</v>
      </c>
      <c r="N373" s="21" t="str">
        <f aca="false">IF(AND(I373="OK",E373&lt;&gt;""),SUMIFS($D$12:$D$511,$E$12:$E$511,E373,$F$12:$F$511,F373,$B$12:$B$511,"&lt;="&amp;Календарь!$L$5,$I$12:$I$511,"OK"),"")</f>
        <v/>
      </c>
      <c r="O373" s="19" t="n">
        <f aca="false">IF(AND(I373="OK",E373&lt;&gt;""),IF(COUNTIFS($E$12:E373,E373,$F$12:F373,F373,$I$12:I373,"OK")=1,1,0),0)</f>
        <v>0</v>
      </c>
    </row>
    <row r="374" customFormat="false" ht="22" hidden="false" customHeight="true" outlineLevel="0" collapsed="false">
      <c r="A374" s="6"/>
      <c r="B374" s="5"/>
      <c r="C374" s="6"/>
      <c r="D374" s="7"/>
      <c r="E374" s="6"/>
      <c r="F374" s="5"/>
      <c r="G374" s="6"/>
      <c r="H374" s="6"/>
      <c r="I374" s="19" t="str">
        <f aca="false">IF(COUNTA(A374:H374)=0,"",IF(OR(A374="",NOT(ISNUMBER(B374)),NOT(ISNUMBER(D374)),AND(C374&lt;&gt;"Приход",C374&lt;&gt;"Расход")),"Ошибка: поля или тип",IF(OR(B374&lt;36526,B374&gt;109574,B374&lt;&gt;INT(B374),D374&lt;0),"Ошибка: дата или сумма",IF(COUNTIFS($A$12:$A$511,A374)&lt;&gt;1,"Ошибка: повтор ID",IF(E374="",IF(OR(F374&lt;&gt;"",H374=""),"Ошибка: внеплановая статья/срок","OK"),IF(COUNTIFS(Планы!$A$12:$A$111,E374)&lt;&gt;1,"Ошибка: ID плана",IF(INDEX(Планы!$K$12:$K$111,MATCH(E374,Планы!$A$12:$A$111,0))&lt;&gt;"OK","Ошибка: исходный план",IF(OR(NOT(ISNUMBER(F374)),C374&lt;&gt;INDEX(Планы!$D$12:$D$111,MATCH(E374,Планы!$A$12:$A$111,0))),"Ошибка: срок/направление",IF(AND(F374&gt;=INDEX(Планы!$E$12:$E$111,MATCH(E374,Планы!$A$12:$A$111,0)),F374&lt;=INDEX(Планы!$L$12:$L$111,MATCH(E374,Планы!$A$12:$A$111,0)),IF(INDEX(Планы!$F$12:$F$111,MATCH(E374,Планы!$A$12:$A$111,0))="Разово",F374=INDEX(Планы!$E$12:$E$111,MATCH(E374,Планы!$A$12:$A$111,0)),IF(INDEX(Планы!$F$12:$F$111,MATCH(E374,Планы!$A$12:$A$111,0))="Еженедельно",MOD(F374-INDEX(Планы!$E$12:$E$111,MATCH(E374,Планы!$A$12:$A$111,0)),7)=0,F374=DATE(YEAR(F374),MONTH(F374),MIN(DAY(INDEX(Планы!$E$12:$E$111,MATCH(E374,Планы!$A$12:$A$111,0))),DAY(EOMONTH(F374,0))))))),"OK","Ошибка: нет повторения")))))))))</f>
        <v/>
      </c>
      <c r="J374" s="21" t="str">
        <f aca="false">IF(AND(I374="OK",E374&lt;&gt;""),INDEX(Планы!$G$12:$G$111,MATCH(E374,Планы!$A$12:$A$111,0)),"")</f>
        <v/>
      </c>
      <c r="K374" s="21" t="str">
        <f aca="false">IF(I374&lt;&gt;"OK","",IF(E374="",H374,INDEX(Планы!$C$12:$C$111,MATCH(E374,Планы!$A$12:$A$111,0))))</f>
        <v/>
      </c>
      <c r="L374" s="21" t="n">
        <f aca="false">IF(AND(I374="OK",E374&lt;&gt;"",O374=1),MIN(J374,N374),0)</f>
        <v>0</v>
      </c>
      <c r="M374" s="21" t="n">
        <f aca="false">IF(AND(I374="OK",E374&lt;&gt;"",O374=1),MAX(0,N374-J374),0)</f>
        <v>0</v>
      </c>
      <c r="N374" s="21" t="str">
        <f aca="false">IF(AND(I374="OK",E374&lt;&gt;""),SUMIFS($D$12:$D$511,$E$12:$E$511,E374,$F$12:$F$511,F374,$B$12:$B$511,"&lt;="&amp;Календарь!$L$5,$I$12:$I$511,"OK"),"")</f>
        <v/>
      </c>
      <c r="O374" s="19" t="n">
        <f aca="false">IF(AND(I374="OK",E374&lt;&gt;""),IF(COUNTIFS($E$12:E374,E374,$F$12:F374,F374,$I$12:I374,"OK")=1,1,0),0)</f>
        <v>0</v>
      </c>
    </row>
    <row r="375" customFormat="false" ht="22" hidden="false" customHeight="true" outlineLevel="0" collapsed="false">
      <c r="A375" s="6"/>
      <c r="B375" s="5"/>
      <c r="C375" s="6"/>
      <c r="D375" s="7"/>
      <c r="E375" s="6"/>
      <c r="F375" s="5"/>
      <c r="G375" s="6"/>
      <c r="H375" s="6"/>
      <c r="I375" s="19" t="str">
        <f aca="false">IF(COUNTA(A375:H375)=0,"",IF(OR(A375="",NOT(ISNUMBER(B375)),NOT(ISNUMBER(D375)),AND(C375&lt;&gt;"Приход",C375&lt;&gt;"Расход")),"Ошибка: поля или тип",IF(OR(B375&lt;36526,B375&gt;109574,B375&lt;&gt;INT(B375),D375&lt;0),"Ошибка: дата или сумма",IF(COUNTIFS($A$12:$A$511,A375)&lt;&gt;1,"Ошибка: повтор ID",IF(E375="",IF(OR(F375&lt;&gt;"",H375=""),"Ошибка: внеплановая статья/срок","OK"),IF(COUNTIFS(Планы!$A$12:$A$111,E375)&lt;&gt;1,"Ошибка: ID плана",IF(INDEX(Планы!$K$12:$K$111,MATCH(E375,Планы!$A$12:$A$111,0))&lt;&gt;"OK","Ошибка: исходный план",IF(OR(NOT(ISNUMBER(F375)),C375&lt;&gt;INDEX(Планы!$D$12:$D$111,MATCH(E375,Планы!$A$12:$A$111,0))),"Ошибка: срок/направление",IF(AND(F375&gt;=INDEX(Планы!$E$12:$E$111,MATCH(E375,Планы!$A$12:$A$111,0)),F375&lt;=INDEX(Планы!$L$12:$L$111,MATCH(E375,Планы!$A$12:$A$111,0)),IF(INDEX(Планы!$F$12:$F$111,MATCH(E375,Планы!$A$12:$A$111,0))="Разово",F375=INDEX(Планы!$E$12:$E$111,MATCH(E375,Планы!$A$12:$A$111,0)),IF(INDEX(Планы!$F$12:$F$111,MATCH(E375,Планы!$A$12:$A$111,0))="Еженедельно",MOD(F375-INDEX(Планы!$E$12:$E$111,MATCH(E375,Планы!$A$12:$A$111,0)),7)=0,F375=DATE(YEAR(F375),MONTH(F375),MIN(DAY(INDEX(Планы!$E$12:$E$111,MATCH(E375,Планы!$A$12:$A$111,0))),DAY(EOMONTH(F375,0))))))),"OK","Ошибка: нет повторения")))))))))</f>
        <v/>
      </c>
      <c r="J375" s="21" t="str">
        <f aca="false">IF(AND(I375="OK",E375&lt;&gt;""),INDEX(Планы!$G$12:$G$111,MATCH(E375,Планы!$A$12:$A$111,0)),"")</f>
        <v/>
      </c>
      <c r="K375" s="21" t="str">
        <f aca="false">IF(I375&lt;&gt;"OK","",IF(E375="",H375,INDEX(Планы!$C$12:$C$111,MATCH(E375,Планы!$A$12:$A$111,0))))</f>
        <v/>
      </c>
      <c r="L375" s="21" t="n">
        <f aca="false">IF(AND(I375="OK",E375&lt;&gt;"",O375=1),MIN(J375,N375),0)</f>
        <v>0</v>
      </c>
      <c r="M375" s="21" t="n">
        <f aca="false">IF(AND(I375="OK",E375&lt;&gt;"",O375=1),MAX(0,N375-J375),0)</f>
        <v>0</v>
      </c>
      <c r="N375" s="21" t="str">
        <f aca="false">IF(AND(I375="OK",E375&lt;&gt;""),SUMIFS($D$12:$D$511,$E$12:$E$511,E375,$F$12:$F$511,F375,$B$12:$B$511,"&lt;="&amp;Календарь!$L$5,$I$12:$I$511,"OK"),"")</f>
        <v/>
      </c>
      <c r="O375" s="19" t="n">
        <f aca="false">IF(AND(I375="OK",E375&lt;&gt;""),IF(COUNTIFS($E$12:E375,E375,$F$12:F375,F375,$I$12:I375,"OK")=1,1,0),0)</f>
        <v>0</v>
      </c>
    </row>
    <row r="376" customFormat="false" ht="22" hidden="false" customHeight="true" outlineLevel="0" collapsed="false">
      <c r="A376" s="6"/>
      <c r="B376" s="5"/>
      <c r="C376" s="6"/>
      <c r="D376" s="7"/>
      <c r="E376" s="6"/>
      <c r="F376" s="5"/>
      <c r="G376" s="6"/>
      <c r="H376" s="6"/>
      <c r="I376" s="19" t="str">
        <f aca="false">IF(COUNTA(A376:H376)=0,"",IF(OR(A376="",NOT(ISNUMBER(B376)),NOT(ISNUMBER(D376)),AND(C376&lt;&gt;"Приход",C376&lt;&gt;"Расход")),"Ошибка: поля или тип",IF(OR(B376&lt;36526,B376&gt;109574,B376&lt;&gt;INT(B376),D376&lt;0),"Ошибка: дата или сумма",IF(COUNTIFS($A$12:$A$511,A376)&lt;&gt;1,"Ошибка: повтор ID",IF(E376="",IF(OR(F376&lt;&gt;"",H376=""),"Ошибка: внеплановая статья/срок","OK"),IF(COUNTIFS(Планы!$A$12:$A$111,E376)&lt;&gt;1,"Ошибка: ID плана",IF(INDEX(Планы!$K$12:$K$111,MATCH(E376,Планы!$A$12:$A$111,0))&lt;&gt;"OK","Ошибка: исходный план",IF(OR(NOT(ISNUMBER(F376)),C376&lt;&gt;INDEX(Планы!$D$12:$D$111,MATCH(E376,Планы!$A$12:$A$111,0))),"Ошибка: срок/направление",IF(AND(F376&gt;=INDEX(Планы!$E$12:$E$111,MATCH(E376,Планы!$A$12:$A$111,0)),F376&lt;=INDEX(Планы!$L$12:$L$111,MATCH(E376,Планы!$A$12:$A$111,0)),IF(INDEX(Планы!$F$12:$F$111,MATCH(E376,Планы!$A$12:$A$111,0))="Разово",F376=INDEX(Планы!$E$12:$E$111,MATCH(E376,Планы!$A$12:$A$111,0)),IF(INDEX(Планы!$F$12:$F$111,MATCH(E376,Планы!$A$12:$A$111,0))="Еженедельно",MOD(F376-INDEX(Планы!$E$12:$E$111,MATCH(E376,Планы!$A$12:$A$111,0)),7)=0,F376=DATE(YEAR(F376),MONTH(F376),MIN(DAY(INDEX(Планы!$E$12:$E$111,MATCH(E376,Планы!$A$12:$A$111,0))),DAY(EOMONTH(F376,0))))))),"OK","Ошибка: нет повторения")))))))))</f>
        <v/>
      </c>
      <c r="J376" s="21" t="str">
        <f aca="false">IF(AND(I376="OK",E376&lt;&gt;""),INDEX(Планы!$G$12:$G$111,MATCH(E376,Планы!$A$12:$A$111,0)),"")</f>
        <v/>
      </c>
      <c r="K376" s="21" t="str">
        <f aca="false">IF(I376&lt;&gt;"OK","",IF(E376="",H376,INDEX(Планы!$C$12:$C$111,MATCH(E376,Планы!$A$12:$A$111,0))))</f>
        <v/>
      </c>
      <c r="L376" s="21" t="n">
        <f aca="false">IF(AND(I376="OK",E376&lt;&gt;"",O376=1),MIN(J376,N376),0)</f>
        <v>0</v>
      </c>
      <c r="M376" s="21" t="n">
        <f aca="false">IF(AND(I376="OK",E376&lt;&gt;"",O376=1),MAX(0,N376-J376),0)</f>
        <v>0</v>
      </c>
      <c r="N376" s="21" t="str">
        <f aca="false">IF(AND(I376="OK",E376&lt;&gt;""),SUMIFS($D$12:$D$511,$E$12:$E$511,E376,$F$12:$F$511,F376,$B$12:$B$511,"&lt;="&amp;Календарь!$L$5,$I$12:$I$511,"OK"),"")</f>
        <v/>
      </c>
      <c r="O376" s="19" t="n">
        <f aca="false">IF(AND(I376="OK",E376&lt;&gt;""),IF(COUNTIFS($E$12:E376,E376,$F$12:F376,F376,$I$12:I376,"OK")=1,1,0),0)</f>
        <v>0</v>
      </c>
    </row>
    <row r="377" customFormat="false" ht="22" hidden="false" customHeight="true" outlineLevel="0" collapsed="false">
      <c r="A377" s="6"/>
      <c r="B377" s="5"/>
      <c r="C377" s="6"/>
      <c r="D377" s="7"/>
      <c r="E377" s="6"/>
      <c r="F377" s="5"/>
      <c r="G377" s="6"/>
      <c r="H377" s="6"/>
      <c r="I377" s="19" t="str">
        <f aca="false">IF(COUNTA(A377:H377)=0,"",IF(OR(A377="",NOT(ISNUMBER(B377)),NOT(ISNUMBER(D377)),AND(C377&lt;&gt;"Приход",C377&lt;&gt;"Расход")),"Ошибка: поля или тип",IF(OR(B377&lt;36526,B377&gt;109574,B377&lt;&gt;INT(B377),D377&lt;0),"Ошибка: дата или сумма",IF(COUNTIFS($A$12:$A$511,A377)&lt;&gt;1,"Ошибка: повтор ID",IF(E377="",IF(OR(F377&lt;&gt;"",H377=""),"Ошибка: внеплановая статья/срок","OK"),IF(COUNTIFS(Планы!$A$12:$A$111,E377)&lt;&gt;1,"Ошибка: ID плана",IF(INDEX(Планы!$K$12:$K$111,MATCH(E377,Планы!$A$12:$A$111,0))&lt;&gt;"OK","Ошибка: исходный план",IF(OR(NOT(ISNUMBER(F377)),C377&lt;&gt;INDEX(Планы!$D$12:$D$111,MATCH(E377,Планы!$A$12:$A$111,0))),"Ошибка: срок/направление",IF(AND(F377&gt;=INDEX(Планы!$E$12:$E$111,MATCH(E377,Планы!$A$12:$A$111,0)),F377&lt;=INDEX(Планы!$L$12:$L$111,MATCH(E377,Планы!$A$12:$A$111,0)),IF(INDEX(Планы!$F$12:$F$111,MATCH(E377,Планы!$A$12:$A$111,0))="Разово",F377=INDEX(Планы!$E$12:$E$111,MATCH(E377,Планы!$A$12:$A$111,0)),IF(INDEX(Планы!$F$12:$F$111,MATCH(E377,Планы!$A$12:$A$111,0))="Еженедельно",MOD(F377-INDEX(Планы!$E$12:$E$111,MATCH(E377,Планы!$A$12:$A$111,0)),7)=0,F377=DATE(YEAR(F377),MONTH(F377),MIN(DAY(INDEX(Планы!$E$12:$E$111,MATCH(E377,Планы!$A$12:$A$111,0))),DAY(EOMONTH(F377,0))))))),"OK","Ошибка: нет повторения")))))))))</f>
        <v/>
      </c>
      <c r="J377" s="21" t="str">
        <f aca="false">IF(AND(I377="OK",E377&lt;&gt;""),INDEX(Планы!$G$12:$G$111,MATCH(E377,Планы!$A$12:$A$111,0)),"")</f>
        <v/>
      </c>
      <c r="K377" s="21" t="str">
        <f aca="false">IF(I377&lt;&gt;"OK","",IF(E377="",H377,INDEX(Планы!$C$12:$C$111,MATCH(E377,Планы!$A$12:$A$111,0))))</f>
        <v/>
      </c>
      <c r="L377" s="21" t="n">
        <f aca="false">IF(AND(I377="OK",E377&lt;&gt;"",O377=1),MIN(J377,N377),0)</f>
        <v>0</v>
      </c>
      <c r="M377" s="21" t="n">
        <f aca="false">IF(AND(I377="OK",E377&lt;&gt;"",O377=1),MAX(0,N377-J377),0)</f>
        <v>0</v>
      </c>
      <c r="N377" s="21" t="str">
        <f aca="false">IF(AND(I377="OK",E377&lt;&gt;""),SUMIFS($D$12:$D$511,$E$12:$E$511,E377,$F$12:$F$511,F377,$B$12:$B$511,"&lt;="&amp;Календарь!$L$5,$I$12:$I$511,"OK"),"")</f>
        <v/>
      </c>
      <c r="O377" s="19" t="n">
        <f aca="false">IF(AND(I377="OK",E377&lt;&gt;""),IF(COUNTIFS($E$12:E377,E377,$F$12:F377,F377,$I$12:I377,"OK")=1,1,0),0)</f>
        <v>0</v>
      </c>
    </row>
    <row r="378" customFormat="false" ht="22" hidden="false" customHeight="true" outlineLevel="0" collapsed="false">
      <c r="A378" s="6"/>
      <c r="B378" s="5"/>
      <c r="C378" s="6"/>
      <c r="D378" s="7"/>
      <c r="E378" s="6"/>
      <c r="F378" s="5"/>
      <c r="G378" s="6"/>
      <c r="H378" s="6"/>
      <c r="I378" s="19" t="str">
        <f aca="false">IF(COUNTA(A378:H378)=0,"",IF(OR(A378="",NOT(ISNUMBER(B378)),NOT(ISNUMBER(D378)),AND(C378&lt;&gt;"Приход",C378&lt;&gt;"Расход")),"Ошибка: поля или тип",IF(OR(B378&lt;36526,B378&gt;109574,B378&lt;&gt;INT(B378),D378&lt;0),"Ошибка: дата или сумма",IF(COUNTIFS($A$12:$A$511,A378)&lt;&gt;1,"Ошибка: повтор ID",IF(E378="",IF(OR(F378&lt;&gt;"",H378=""),"Ошибка: внеплановая статья/срок","OK"),IF(COUNTIFS(Планы!$A$12:$A$111,E378)&lt;&gt;1,"Ошибка: ID плана",IF(INDEX(Планы!$K$12:$K$111,MATCH(E378,Планы!$A$12:$A$111,0))&lt;&gt;"OK","Ошибка: исходный план",IF(OR(NOT(ISNUMBER(F378)),C378&lt;&gt;INDEX(Планы!$D$12:$D$111,MATCH(E378,Планы!$A$12:$A$111,0))),"Ошибка: срок/направление",IF(AND(F378&gt;=INDEX(Планы!$E$12:$E$111,MATCH(E378,Планы!$A$12:$A$111,0)),F378&lt;=INDEX(Планы!$L$12:$L$111,MATCH(E378,Планы!$A$12:$A$111,0)),IF(INDEX(Планы!$F$12:$F$111,MATCH(E378,Планы!$A$12:$A$111,0))="Разово",F378=INDEX(Планы!$E$12:$E$111,MATCH(E378,Планы!$A$12:$A$111,0)),IF(INDEX(Планы!$F$12:$F$111,MATCH(E378,Планы!$A$12:$A$111,0))="Еженедельно",MOD(F378-INDEX(Планы!$E$12:$E$111,MATCH(E378,Планы!$A$12:$A$111,0)),7)=0,F378=DATE(YEAR(F378),MONTH(F378),MIN(DAY(INDEX(Планы!$E$12:$E$111,MATCH(E378,Планы!$A$12:$A$111,0))),DAY(EOMONTH(F378,0))))))),"OK","Ошибка: нет повторения")))))))))</f>
        <v/>
      </c>
      <c r="J378" s="21" t="str">
        <f aca="false">IF(AND(I378="OK",E378&lt;&gt;""),INDEX(Планы!$G$12:$G$111,MATCH(E378,Планы!$A$12:$A$111,0)),"")</f>
        <v/>
      </c>
      <c r="K378" s="21" t="str">
        <f aca="false">IF(I378&lt;&gt;"OK","",IF(E378="",H378,INDEX(Планы!$C$12:$C$111,MATCH(E378,Планы!$A$12:$A$111,0))))</f>
        <v/>
      </c>
      <c r="L378" s="21" t="n">
        <f aca="false">IF(AND(I378="OK",E378&lt;&gt;"",O378=1),MIN(J378,N378),0)</f>
        <v>0</v>
      </c>
      <c r="M378" s="21" t="n">
        <f aca="false">IF(AND(I378="OK",E378&lt;&gt;"",O378=1),MAX(0,N378-J378),0)</f>
        <v>0</v>
      </c>
      <c r="N378" s="21" t="str">
        <f aca="false">IF(AND(I378="OK",E378&lt;&gt;""),SUMIFS($D$12:$D$511,$E$12:$E$511,E378,$F$12:$F$511,F378,$B$12:$B$511,"&lt;="&amp;Календарь!$L$5,$I$12:$I$511,"OK"),"")</f>
        <v/>
      </c>
      <c r="O378" s="19" t="n">
        <f aca="false">IF(AND(I378="OK",E378&lt;&gt;""),IF(COUNTIFS($E$12:E378,E378,$F$12:F378,F378,$I$12:I378,"OK")=1,1,0),0)</f>
        <v>0</v>
      </c>
    </row>
    <row r="379" customFormat="false" ht="22" hidden="false" customHeight="true" outlineLevel="0" collapsed="false">
      <c r="A379" s="6"/>
      <c r="B379" s="5"/>
      <c r="C379" s="6"/>
      <c r="D379" s="7"/>
      <c r="E379" s="6"/>
      <c r="F379" s="5"/>
      <c r="G379" s="6"/>
      <c r="H379" s="6"/>
      <c r="I379" s="19" t="str">
        <f aca="false">IF(COUNTA(A379:H379)=0,"",IF(OR(A379="",NOT(ISNUMBER(B379)),NOT(ISNUMBER(D379)),AND(C379&lt;&gt;"Приход",C379&lt;&gt;"Расход")),"Ошибка: поля или тип",IF(OR(B379&lt;36526,B379&gt;109574,B379&lt;&gt;INT(B379),D379&lt;0),"Ошибка: дата или сумма",IF(COUNTIFS($A$12:$A$511,A379)&lt;&gt;1,"Ошибка: повтор ID",IF(E379="",IF(OR(F379&lt;&gt;"",H379=""),"Ошибка: внеплановая статья/срок","OK"),IF(COUNTIFS(Планы!$A$12:$A$111,E379)&lt;&gt;1,"Ошибка: ID плана",IF(INDEX(Планы!$K$12:$K$111,MATCH(E379,Планы!$A$12:$A$111,0))&lt;&gt;"OK","Ошибка: исходный план",IF(OR(NOT(ISNUMBER(F379)),C379&lt;&gt;INDEX(Планы!$D$12:$D$111,MATCH(E379,Планы!$A$12:$A$111,0))),"Ошибка: срок/направление",IF(AND(F379&gt;=INDEX(Планы!$E$12:$E$111,MATCH(E379,Планы!$A$12:$A$111,0)),F379&lt;=INDEX(Планы!$L$12:$L$111,MATCH(E379,Планы!$A$12:$A$111,0)),IF(INDEX(Планы!$F$12:$F$111,MATCH(E379,Планы!$A$12:$A$111,0))="Разово",F379=INDEX(Планы!$E$12:$E$111,MATCH(E379,Планы!$A$12:$A$111,0)),IF(INDEX(Планы!$F$12:$F$111,MATCH(E379,Планы!$A$12:$A$111,0))="Еженедельно",MOD(F379-INDEX(Планы!$E$12:$E$111,MATCH(E379,Планы!$A$12:$A$111,0)),7)=0,F379=DATE(YEAR(F379),MONTH(F379),MIN(DAY(INDEX(Планы!$E$12:$E$111,MATCH(E379,Планы!$A$12:$A$111,0))),DAY(EOMONTH(F379,0))))))),"OK","Ошибка: нет повторения")))))))))</f>
        <v/>
      </c>
      <c r="J379" s="21" t="str">
        <f aca="false">IF(AND(I379="OK",E379&lt;&gt;""),INDEX(Планы!$G$12:$G$111,MATCH(E379,Планы!$A$12:$A$111,0)),"")</f>
        <v/>
      </c>
      <c r="K379" s="21" t="str">
        <f aca="false">IF(I379&lt;&gt;"OK","",IF(E379="",H379,INDEX(Планы!$C$12:$C$111,MATCH(E379,Планы!$A$12:$A$111,0))))</f>
        <v/>
      </c>
      <c r="L379" s="21" t="n">
        <f aca="false">IF(AND(I379="OK",E379&lt;&gt;"",O379=1),MIN(J379,N379),0)</f>
        <v>0</v>
      </c>
      <c r="M379" s="21" t="n">
        <f aca="false">IF(AND(I379="OK",E379&lt;&gt;"",O379=1),MAX(0,N379-J379),0)</f>
        <v>0</v>
      </c>
      <c r="N379" s="21" t="str">
        <f aca="false">IF(AND(I379="OK",E379&lt;&gt;""),SUMIFS($D$12:$D$511,$E$12:$E$511,E379,$F$12:$F$511,F379,$B$12:$B$511,"&lt;="&amp;Календарь!$L$5,$I$12:$I$511,"OK"),"")</f>
        <v/>
      </c>
      <c r="O379" s="19" t="n">
        <f aca="false">IF(AND(I379="OK",E379&lt;&gt;""),IF(COUNTIFS($E$12:E379,E379,$F$12:F379,F379,$I$12:I379,"OK")=1,1,0),0)</f>
        <v>0</v>
      </c>
    </row>
    <row r="380" customFormat="false" ht="22" hidden="false" customHeight="true" outlineLevel="0" collapsed="false">
      <c r="A380" s="6"/>
      <c r="B380" s="5"/>
      <c r="C380" s="6"/>
      <c r="D380" s="7"/>
      <c r="E380" s="6"/>
      <c r="F380" s="5"/>
      <c r="G380" s="6"/>
      <c r="H380" s="6"/>
      <c r="I380" s="19" t="str">
        <f aca="false">IF(COUNTA(A380:H380)=0,"",IF(OR(A380="",NOT(ISNUMBER(B380)),NOT(ISNUMBER(D380)),AND(C380&lt;&gt;"Приход",C380&lt;&gt;"Расход")),"Ошибка: поля или тип",IF(OR(B380&lt;36526,B380&gt;109574,B380&lt;&gt;INT(B380),D380&lt;0),"Ошибка: дата или сумма",IF(COUNTIFS($A$12:$A$511,A380)&lt;&gt;1,"Ошибка: повтор ID",IF(E380="",IF(OR(F380&lt;&gt;"",H380=""),"Ошибка: внеплановая статья/срок","OK"),IF(COUNTIFS(Планы!$A$12:$A$111,E380)&lt;&gt;1,"Ошибка: ID плана",IF(INDEX(Планы!$K$12:$K$111,MATCH(E380,Планы!$A$12:$A$111,0))&lt;&gt;"OK","Ошибка: исходный план",IF(OR(NOT(ISNUMBER(F380)),C380&lt;&gt;INDEX(Планы!$D$12:$D$111,MATCH(E380,Планы!$A$12:$A$111,0))),"Ошибка: срок/направление",IF(AND(F380&gt;=INDEX(Планы!$E$12:$E$111,MATCH(E380,Планы!$A$12:$A$111,0)),F380&lt;=INDEX(Планы!$L$12:$L$111,MATCH(E380,Планы!$A$12:$A$111,0)),IF(INDEX(Планы!$F$12:$F$111,MATCH(E380,Планы!$A$12:$A$111,0))="Разово",F380=INDEX(Планы!$E$12:$E$111,MATCH(E380,Планы!$A$12:$A$111,0)),IF(INDEX(Планы!$F$12:$F$111,MATCH(E380,Планы!$A$12:$A$111,0))="Еженедельно",MOD(F380-INDEX(Планы!$E$12:$E$111,MATCH(E380,Планы!$A$12:$A$111,0)),7)=0,F380=DATE(YEAR(F380),MONTH(F380),MIN(DAY(INDEX(Планы!$E$12:$E$111,MATCH(E380,Планы!$A$12:$A$111,0))),DAY(EOMONTH(F380,0))))))),"OK","Ошибка: нет повторения")))))))))</f>
        <v/>
      </c>
      <c r="J380" s="21" t="str">
        <f aca="false">IF(AND(I380="OK",E380&lt;&gt;""),INDEX(Планы!$G$12:$G$111,MATCH(E380,Планы!$A$12:$A$111,0)),"")</f>
        <v/>
      </c>
      <c r="K380" s="21" t="str">
        <f aca="false">IF(I380&lt;&gt;"OK","",IF(E380="",H380,INDEX(Планы!$C$12:$C$111,MATCH(E380,Планы!$A$12:$A$111,0))))</f>
        <v/>
      </c>
      <c r="L380" s="21" t="n">
        <f aca="false">IF(AND(I380="OK",E380&lt;&gt;"",O380=1),MIN(J380,N380),0)</f>
        <v>0</v>
      </c>
      <c r="M380" s="21" t="n">
        <f aca="false">IF(AND(I380="OK",E380&lt;&gt;"",O380=1),MAX(0,N380-J380),0)</f>
        <v>0</v>
      </c>
      <c r="N380" s="21" t="str">
        <f aca="false">IF(AND(I380="OK",E380&lt;&gt;""),SUMIFS($D$12:$D$511,$E$12:$E$511,E380,$F$12:$F$511,F380,$B$12:$B$511,"&lt;="&amp;Календарь!$L$5,$I$12:$I$511,"OK"),"")</f>
        <v/>
      </c>
      <c r="O380" s="19" t="n">
        <f aca="false">IF(AND(I380="OK",E380&lt;&gt;""),IF(COUNTIFS($E$12:E380,E380,$F$12:F380,F380,$I$12:I380,"OK")=1,1,0),0)</f>
        <v>0</v>
      </c>
    </row>
    <row r="381" customFormat="false" ht="22" hidden="false" customHeight="true" outlineLevel="0" collapsed="false">
      <c r="A381" s="6"/>
      <c r="B381" s="5"/>
      <c r="C381" s="6"/>
      <c r="D381" s="7"/>
      <c r="E381" s="6"/>
      <c r="F381" s="5"/>
      <c r="G381" s="6"/>
      <c r="H381" s="6"/>
      <c r="I381" s="19" t="str">
        <f aca="false">IF(COUNTA(A381:H381)=0,"",IF(OR(A381="",NOT(ISNUMBER(B381)),NOT(ISNUMBER(D381)),AND(C381&lt;&gt;"Приход",C381&lt;&gt;"Расход")),"Ошибка: поля или тип",IF(OR(B381&lt;36526,B381&gt;109574,B381&lt;&gt;INT(B381),D381&lt;0),"Ошибка: дата или сумма",IF(COUNTIFS($A$12:$A$511,A381)&lt;&gt;1,"Ошибка: повтор ID",IF(E381="",IF(OR(F381&lt;&gt;"",H381=""),"Ошибка: внеплановая статья/срок","OK"),IF(COUNTIFS(Планы!$A$12:$A$111,E381)&lt;&gt;1,"Ошибка: ID плана",IF(INDEX(Планы!$K$12:$K$111,MATCH(E381,Планы!$A$12:$A$111,0))&lt;&gt;"OK","Ошибка: исходный план",IF(OR(NOT(ISNUMBER(F381)),C381&lt;&gt;INDEX(Планы!$D$12:$D$111,MATCH(E381,Планы!$A$12:$A$111,0))),"Ошибка: срок/направление",IF(AND(F381&gt;=INDEX(Планы!$E$12:$E$111,MATCH(E381,Планы!$A$12:$A$111,0)),F381&lt;=INDEX(Планы!$L$12:$L$111,MATCH(E381,Планы!$A$12:$A$111,0)),IF(INDEX(Планы!$F$12:$F$111,MATCH(E381,Планы!$A$12:$A$111,0))="Разово",F381=INDEX(Планы!$E$12:$E$111,MATCH(E381,Планы!$A$12:$A$111,0)),IF(INDEX(Планы!$F$12:$F$111,MATCH(E381,Планы!$A$12:$A$111,0))="Еженедельно",MOD(F381-INDEX(Планы!$E$12:$E$111,MATCH(E381,Планы!$A$12:$A$111,0)),7)=0,F381=DATE(YEAR(F381),MONTH(F381),MIN(DAY(INDEX(Планы!$E$12:$E$111,MATCH(E381,Планы!$A$12:$A$111,0))),DAY(EOMONTH(F381,0))))))),"OK","Ошибка: нет повторения")))))))))</f>
        <v/>
      </c>
      <c r="J381" s="21" t="str">
        <f aca="false">IF(AND(I381="OK",E381&lt;&gt;""),INDEX(Планы!$G$12:$G$111,MATCH(E381,Планы!$A$12:$A$111,0)),"")</f>
        <v/>
      </c>
      <c r="K381" s="21" t="str">
        <f aca="false">IF(I381&lt;&gt;"OK","",IF(E381="",H381,INDEX(Планы!$C$12:$C$111,MATCH(E381,Планы!$A$12:$A$111,0))))</f>
        <v/>
      </c>
      <c r="L381" s="21" t="n">
        <f aca="false">IF(AND(I381="OK",E381&lt;&gt;"",O381=1),MIN(J381,N381),0)</f>
        <v>0</v>
      </c>
      <c r="M381" s="21" t="n">
        <f aca="false">IF(AND(I381="OK",E381&lt;&gt;"",O381=1),MAX(0,N381-J381),0)</f>
        <v>0</v>
      </c>
      <c r="N381" s="21" t="str">
        <f aca="false">IF(AND(I381="OK",E381&lt;&gt;""),SUMIFS($D$12:$D$511,$E$12:$E$511,E381,$F$12:$F$511,F381,$B$12:$B$511,"&lt;="&amp;Календарь!$L$5,$I$12:$I$511,"OK"),"")</f>
        <v/>
      </c>
      <c r="O381" s="19" t="n">
        <f aca="false">IF(AND(I381="OK",E381&lt;&gt;""),IF(COUNTIFS($E$12:E381,E381,$F$12:F381,F381,$I$12:I381,"OK")=1,1,0),0)</f>
        <v>0</v>
      </c>
    </row>
    <row r="382" customFormat="false" ht="22" hidden="false" customHeight="true" outlineLevel="0" collapsed="false">
      <c r="A382" s="6"/>
      <c r="B382" s="5"/>
      <c r="C382" s="6"/>
      <c r="D382" s="7"/>
      <c r="E382" s="6"/>
      <c r="F382" s="5"/>
      <c r="G382" s="6"/>
      <c r="H382" s="6"/>
      <c r="I382" s="19" t="str">
        <f aca="false">IF(COUNTA(A382:H382)=0,"",IF(OR(A382="",NOT(ISNUMBER(B382)),NOT(ISNUMBER(D382)),AND(C382&lt;&gt;"Приход",C382&lt;&gt;"Расход")),"Ошибка: поля или тип",IF(OR(B382&lt;36526,B382&gt;109574,B382&lt;&gt;INT(B382),D382&lt;0),"Ошибка: дата или сумма",IF(COUNTIFS($A$12:$A$511,A382)&lt;&gt;1,"Ошибка: повтор ID",IF(E382="",IF(OR(F382&lt;&gt;"",H382=""),"Ошибка: внеплановая статья/срок","OK"),IF(COUNTIFS(Планы!$A$12:$A$111,E382)&lt;&gt;1,"Ошибка: ID плана",IF(INDEX(Планы!$K$12:$K$111,MATCH(E382,Планы!$A$12:$A$111,0))&lt;&gt;"OK","Ошибка: исходный план",IF(OR(NOT(ISNUMBER(F382)),C382&lt;&gt;INDEX(Планы!$D$12:$D$111,MATCH(E382,Планы!$A$12:$A$111,0))),"Ошибка: срок/направление",IF(AND(F382&gt;=INDEX(Планы!$E$12:$E$111,MATCH(E382,Планы!$A$12:$A$111,0)),F382&lt;=INDEX(Планы!$L$12:$L$111,MATCH(E382,Планы!$A$12:$A$111,0)),IF(INDEX(Планы!$F$12:$F$111,MATCH(E382,Планы!$A$12:$A$111,0))="Разово",F382=INDEX(Планы!$E$12:$E$111,MATCH(E382,Планы!$A$12:$A$111,0)),IF(INDEX(Планы!$F$12:$F$111,MATCH(E382,Планы!$A$12:$A$111,0))="Еженедельно",MOD(F382-INDEX(Планы!$E$12:$E$111,MATCH(E382,Планы!$A$12:$A$111,0)),7)=0,F382=DATE(YEAR(F382),MONTH(F382),MIN(DAY(INDEX(Планы!$E$12:$E$111,MATCH(E382,Планы!$A$12:$A$111,0))),DAY(EOMONTH(F382,0))))))),"OK","Ошибка: нет повторения")))))))))</f>
        <v/>
      </c>
      <c r="J382" s="21" t="str">
        <f aca="false">IF(AND(I382="OK",E382&lt;&gt;""),INDEX(Планы!$G$12:$G$111,MATCH(E382,Планы!$A$12:$A$111,0)),"")</f>
        <v/>
      </c>
      <c r="K382" s="21" t="str">
        <f aca="false">IF(I382&lt;&gt;"OK","",IF(E382="",H382,INDEX(Планы!$C$12:$C$111,MATCH(E382,Планы!$A$12:$A$111,0))))</f>
        <v/>
      </c>
      <c r="L382" s="21" t="n">
        <f aca="false">IF(AND(I382="OK",E382&lt;&gt;"",O382=1),MIN(J382,N382),0)</f>
        <v>0</v>
      </c>
      <c r="M382" s="21" t="n">
        <f aca="false">IF(AND(I382="OK",E382&lt;&gt;"",O382=1),MAX(0,N382-J382),0)</f>
        <v>0</v>
      </c>
      <c r="N382" s="21" t="str">
        <f aca="false">IF(AND(I382="OK",E382&lt;&gt;""),SUMIFS($D$12:$D$511,$E$12:$E$511,E382,$F$12:$F$511,F382,$B$12:$B$511,"&lt;="&amp;Календарь!$L$5,$I$12:$I$511,"OK"),"")</f>
        <v/>
      </c>
      <c r="O382" s="19" t="n">
        <f aca="false">IF(AND(I382="OK",E382&lt;&gt;""),IF(COUNTIFS($E$12:E382,E382,$F$12:F382,F382,$I$12:I382,"OK")=1,1,0),0)</f>
        <v>0</v>
      </c>
    </row>
    <row r="383" customFormat="false" ht="22" hidden="false" customHeight="true" outlineLevel="0" collapsed="false">
      <c r="A383" s="6"/>
      <c r="B383" s="5"/>
      <c r="C383" s="6"/>
      <c r="D383" s="7"/>
      <c r="E383" s="6"/>
      <c r="F383" s="5"/>
      <c r="G383" s="6"/>
      <c r="H383" s="6"/>
      <c r="I383" s="19" t="str">
        <f aca="false">IF(COUNTA(A383:H383)=0,"",IF(OR(A383="",NOT(ISNUMBER(B383)),NOT(ISNUMBER(D383)),AND(C383&lt;&gt;"Приход",C383&lt;&gt;"Расход")),"Ошибка: поля или тип",IF(OR(B383&lt;36526,B383&gt;109574,B383&lt;&gt;INT(B383),D383&lt;0),"Ошибка: дата или сумма",IF(COUNTIFS($A$12:$A$511,A383)&lt;&gt;1,"Ошибка: повтор ID",IF(E383="",IF(OR(F383&lt;&gt;"",H383=""),"Ошибка: внеплановая статья/срок","OK"),IF(COUNTIFS(Планы!$A$12:$A$111,E383)&lt;&gt;1,"Ошибка: ID плана",IF(INDEX(Планы!$K$12:$K$111,MATCH(E383,Планы!$A$12:$A$111,0))&lt;&gt;"OK","Ошибка: исходный план",IF(OR(NOT(ISNUMBER(F383)),C383&lt;&gt;INDEX(Планы!$D$12:$D$111,MATCH(E383,Планы!$A$12:$A$111,0))),"Ошибка: срок/направление",IF(AND(F383&gt;=INDEX(Планы!$E$12:$E$111,MATCH(E383,Планы!$A$12:$A$111,0)),F383&lt;=INDEX(Планы!$L$12:$L$111,MATCH(E383,Планы!$A$12:$A$111,0)),IF(INDEX(Планы!$F$12:$F$111,MATCH(E383,Планы!$A$12:$A$111,0))="Разово",F383=INDEX(Планы!$E$12:$E$111,MATCH(E383,Планы!$A$12:$A$111,0)),IF(INDEX(Планы!$F$12:$F$111,MATCH(E383,Планы!$A$12:$A$111,0))="Еженедельно",MOD(F383-INDEX(Планы!$E$12:$E$111,MATCH(E383,Планы!$A$12:$A$111,0)),7)=0,F383=DATE(YEAR(F383),MONTH(F383),MIN(DAY(INDEX(Планы!$E$12:$E$111,MATCH(E383,Планы!$A$12:$A$111,0))),DAY(EOMONTH(F383,0))))))),"OK","Ошибка: нет повторения")))))))))</f>
        <v/>
      </c>
      <c r="J383" s="21" t="str">
        <f aca="false">IF(AND(I383="OK",E383&lt;&gt;""),INDEX(Планы!$G$12:$G$111,MATCH(E383,Планы!$A$12:$A$111,0)),"")</f>
        <v/>
      </c>
      <c r="K383" s="21" t="str">
        <f aca="false">IF(I383&lt;&gt;"OK","",IF(E383="",H383,INDEX(Планы!$C$12:$C$111,MATCH(E383,Планы!$A$12:$A$111,0))))</f>
        <v/>
      </c>
      <c r="L383" s="21" t="n">
        <f aca="false">IF(AND(I383="OK",E383&lt;&gt;"",O383=1),MIN(J383,N383),0)</f>
        <v>0</v>
      </c>
      <c r="M383" s="21" t="n">
        <f aca="false">IF(AND(I383="OK",E383&lt;&gt;"",O383=1),MAX(0,N383-J383),0)</f>
        <v>0</v>
      </c>
      <c r="N383" s="21" t="str">
        <f aca="false">IF(AND(I383="OK",E383&lt;&gt;""),SUMIFS($D$12:$D$511,$E$12:$E$511,E383,$F$12:$F$511,F383,$B$12:$B$511,"&lt;="&amp;Календарь!$L$5,$I$12:$I$511,"OK"),"")</f>
        <v/>
      </c>
      <c r="O383" s="19" t="n">
        <f aca="false">IF(AND(I383="OK",E383&lt;&gt;""),IF(COUNTIFS($E$12:E383,E383,$F$12:F383,F383,$I$12:I383,"OK")=1,1,0),0)</f>
        <v>0</v>
      </c>
    </row>
    <row r="384" customFormat="false" ht="22" hidden="false" customHeight="true" outlineLevel="0" collapsed="false">
      <c r="A384" s="6"/>
      <c r="B384" s="5"/>
      <c r="C384" s="6"/>
      <c r="D384" s="7"/>
      <c r="E384" s="6"/>
      <c r="F384" s="5"/>
      <c r="G384" s="6"/>
      <c r="H384" s="6"/>
      <c r="I384" s="19" t="str">
        <f aca="false">IF(COUNTA(A384:H384)=0,"",IF(OR(A384="",NOT(ISNUMBER(B384)),NOT(ISNUMBER(D384)),AND(C384&lt;&gt;"Приход",C384&lt;&gt;"Расход")),"Ошибка: поля или тип",IF(OR(B384&lt;36526,B384&gt;109574,B384&lt;&gt;INT(B384),D384&lt;0),"Ошибка: дата или сумма",IF(COUNTIFS($A$12:$A$511,A384)&lt;&gt;1,"Ошибка: повтор ID",IF(E384="",IF(OR(F384&lt;&gt;"",H384=""),"Ошибка: внеплановая статья/срок","OK"),IF(COUNTIFS(Планы!$A$12:$A$111,E384)&lt;&gt;1,"Ошибка: ID плана",IF(INDEX(Планы!$K$12:$K$111,MATCH(E384,Планы!$A$12:$A$111,0))&lt;&gt;"OK","Ошибка: исходный план",IF(OR(NOT(ISNUMBER(F384)),C384&lt;&gt;INDEX(Планы!$D$12:$D$111,MATCH(E384,Планы!$A$12:$A$111,0))),"Ошибка: срок/направление",IF(AND(F384&gt;=INDEX(Планы!$E$12:$E$111,MATCH(E384,Планы!$A$12:$A$111,0)),F384&lt;=INDEX(Планы!$L$12:$L$111,MATCH(E384,Планы!$A$12:$A$111,0)),IF(INDEX(Планы!$F$12:$F$111,MATCH(E384,Планы!$A$12:$A$111,0))="Разово",F384=INDEX(Планы!$E$12:$E$111,MATCH(E384,Планы!$A$12:$A$111,0)),IF(INDEX(Планы!$F$12:$F$111,MATCH(E384,Планы!$A$12:$A$111,0))="Еженедельно",MOD(F384-INDEX(Планы!$E$12:$E$111,MATCH(E384,Планы!$A$12:$A$111,0)),7)=0,F384=DATE(YEAR(F384),MONTH(F384),MIN(DAY(INDEX(Планы!$E$12:$E$111,MATCH(E384,Планы!$A$12:$A$111,0))),DAY(EOMONTH(F384,0))))))),"OK","Ошибка: нет повторения")))))))))</f>
        <v/>
      </c>
      <c r="J384" s="21" t="str">
        <f aca="false">IF(AND(I384="OK",E384&lt;&gt;""),INDEX(Планы!$G$12:$G$111,MATCH(E384,Планы!$A$12:$A$111,0)),"")</f>
        <v/>
      </c>
      <c r="K384" s="21" t="str">
        <f aca="false">IF(I384&lt;&gt;"OK","",IF(E384="",H384,INDEX(Планы!$C$12:$C$111,MATCH(E384,Планы!$A$12:$A$111,0))))</f>
        <v/>
      </c>
      <c r="L384" s="21" t="n">
        <f aca="false">IF(AND(I384="OK",E384&lt;&gt;"",O384=1),MIN(J384,N384),0)</f>
        <v>0</v>
      </c>
      <c r="M384" s="21" t="n">
        <f aca="false">IF(AND(I384="OK",E384&lt;&gt;"",O384=1),MAX(0,N384-J384),0)</f>
        <v>0</v>
      </c>
      <c r="N384" s="21" t="str">
        <f aca="false">IF(AND(I384="OK",E384&lt;&gt;""),SUMIFS($D$12:$D$511,$E$12:$E$511,E384,$F$12:$F$511,F384,$B$12:$B$511,"&lt;="&amp;Календарь!$L$5,$I$12:$I$511,"OK"),"")</f>
        <v/>
      </c>
      <c r="O384" s="19" t="n">
        <f aca="false">IF(AND(I384="OK",E384&lt;&gt;""),IF(COUNTIFS($E$12:E384,E384,$F$12:F384,F384,$I$12:I384,"OK")=1,1,0),0)</f>
        <v>0</v>
      </c>
    </row>
    <row r="385" customFormat="false" ht="22" hidden="false" customHeight="true" outlineLevel="0" collapsed="false">
      <c r="A385" s="6"/>
      <c r="B385" s="5"/>
      <c r="C385" s="6"/>
      <c r="D385" s="7"/>
      <c r="E385" s="6"/>
      <c r="F385" s="5"/>
      <c r="G385" s="6"/>
      <c r="H385" s="6"/>
      <c r="I385" s="19" t="str">
        <f aca="false">IF(COUNTA(A385:H385)=0,"",IF(OR(A385="",NOT(ISNUMBER(B385)),NOT(ISNUMBER(D385)),AND(C385&lt;&gt;"Приход",C385&lt;&gt;"Расход")),"Ошибка: поля или тип",IF(OR(B385&lt;36526,B385&gt;109574,B385&lt;&gt;INT(B385),D385&lt;0),"Ошибка: дата или сумма",IF(COUNTIFS($A$12:$A$511,A385)&lt;&gt;1,"Ошибка: повтор ID",IF(E385="",IF(OR(F385&lt;&gt;"",H385=""),"Ошибка: внеплановая статья/срок","OK"),IF(COUNTIFS(Планы!$A$12:$A$111,E385)&lt;&gt;1,"Ошибка: ID плана",IF(INDEX(Планы!$K$12:$K$111,MATCH(E385,Планы!$A$12:$A$111,0))&lt;&gt;"OK","Ошибка: исходный план",IF(OR(NOT(ISNUMBER(F385)),C385&lt;&gt;INDEX(Планы!$D$12:$D$111,MATCH(E385,Планы!$A$12:$A$111,0))),"Ошибка: срок/направление",IF(AND(F385&gt;=INDEX(Планы!$E$12:$E$111,MATCH(E385,Планы!$A$12:$A$111,0)),F385&lt;=INDEX(Планы!$L$12:$L$111,MATCH(E385,Планы!$A$12:$A$111,0)),IF(INDEX(Планы!$F$12:$F$111,MATCH(E385,Планы!$A$12:$A$111,0))="Разово",F385=INDEX(Планы!$E$12:$E$111,MATCH(E385,Планы!$A$12:$A$111,0)),IF(INDEX(Планы!$F$12:$F$111,MATCH(E385,Планы!$A$12:$A$111,0))="Еженедельно",MOD(F385-INDEX(Планы!$E$12:$E$111,MATCH(E385,Планы!$A$12:$A$111,0)),7)=0,F385=DATE(YEAR(F385),MONTH(F385),MIN(DAY(INDEX(Планы!$E$12:$E$111,MATCH(E385,Планы!$A$12:$A$111,0))),DAY(EOMONTH(F385,0))))))),"OK","Ошибка: нет повторения")))))))))</f>
        <v/>
      </c>
      <c r="J385" s="21" t="str">
        <f aca="false">IF(AND(I385="OK",E385&lt;&gt;""),INDEX(Планы!$G$12:$G$111,MATCH(E385,Планы!$A$12:$A$111,0)),"")</f>
        <v/>
      </c>
      <c r="K385" s="21" t="str">
        <f aca="false">IF(I385&lt;&gt;"OK","",IF(E385="",H385,INDEX(Планы!$C$12:$C$111,MATCH(E385,Планы!$A$12:$A$111,0))))</f>
        <v/>
      </c>
      <c r="L385" s="21" t="n">
        <f aca="false">IF(AND(I385="OK",E385&lt;&gt;"",O385=1),MIN(J385,N385),0)</f>
        <v>0</v>
      </c>
      <c r="M385" s="21" t="n">
        <f aca="false">IF(AND(I385="OK",E385&lt;&gt;"",O385=1),MAX(0,N385-J385),0)</f>
        <v>0</v>
      </c>
      <c r="N385" s="21" t="str">
        <f aca="false">IF(AND(I385="OK",E385&lt;&gt;""),SUMIFS($D$12:$D$511,$E$12:$E$511,E385,$F$12:$F$511,F385,$B$12:$B$511,"&lt;="&amp;Календарь!$L$5,$I$12:$I$511,"OK"),"")</f>
        <v/>
      </c>
      <c r="O385" s="19" t="n">
        <f aca="false">IF(AND(I385="OK",E385&lt;&gt;""),IF(COUNTIFS($E$12:E385,E385,$F$12:F385,F385,$I$12:I385,"OK")=1,1,0),0)</f>
        <v>0</v>
      </c>
    </row>
    <row r="386" customFormat="false" ht="22" hidden="false" customHeight="true" outlineLevel="0" collapsed="false">
      <c r="A386" s="6"/>
      <c r="B386" s="5"/>
      <c r="C386" s="6"/>
      <c r="D386" s="7"/>
      <c r="E386" s="6"/>
      <c r="F386" s="5"/>
      <c r="G386" s="6"/>
      <c r="H386" s="6"/>
      <c r="I386" s="19" t="str">
        <f aca="false">IF(COUNTA(A386:H386)=0,"",IF(OR(A386="",NOT(ISNUMBER(B386)),NOT(ISNUMBER(D386)),AND(C386&lt;&gt;"Приход",C386&lt;&gt;"Расход")),"Ошибка: поля или тип",IF(OR(B386&lt;36526,B386&gt;109574,B386&lt;&gt;INT(B386),D386&lt;0),"Ошибка: дата или сумма",IF(COUNTIFS($A$12:$A$511,A386)&lt;&gt;1,"Ошибка: повтор ID",IF(E386="",IF(OR(F386&lt;&gt;"",H386=""),"Ошибка: внеплановая статья/срок","OK"),IF(COUNTIFS(Планы!$A$12:$A$111,E386)&lt;&gt;1,"Ошибка: ID плана",IF(INDEX(Планы!$K$12:$K$111,MATCH(E386,Планы!$A$12:$A$111,0))&lt;&gt;"OK","Ошибка: исходный план",IF(OR(NOT(ISNUMBER(F386)),C386&lt;&gt;INDEX(Планы!$D$12:$D$111,MATCH(E386,Планы!$A$12:$A$111,0))),"Ошибка: срок/направление",IF(AND(F386&gt;=INDEX(Планы!$E$12:$E$111,MATCH(E386,Планы!$A$12:$A$111,0)),F386&lt;=INDEX(Планы!$L$12:$L$111,MATCH(E386,Планы!$A$12:$A$111,0)),IF(INDEX(Планы!$F$12:$F$111,MATCH(E386,Планы!$A$12:$A$111,0))="Разово",F386=INDEX(Планы!$E$12:$E$111,MATCH(E386,Планы!$A$12:$A$111,0)),IF(INDEX(Планы!$F$12:$F$111,MATCH(E386,Планы!$A$12:$A$111,0))="Еженедельно",MOD(F386-INDEX(Планы!$E$12:$E$111,MATCH(E386,Планы!$A$12:$A$111,0)),7)=0,F386=DATE(YEAR(F386),MONTH(F386),MIN(DAY(INDEX(Планы!$E$12:$E$111,MATCH(E386,Планы!$A$12:$A$111,0))),DAY(EOMONTH(F386,0))))))),"OK","Ошибка: нет повторения")))))))))</f>
        <v/>
      </c>
      <c r="J386" s="21" t="str">
        <f aca="false">IF(AND(I386="OK",E386&lt;&gt;""),INDEX(Планы!$G$12:$G$111,MATCH(E386,Планы!$A$12:$A$111,0)),"")</f>
        <v/>
      </c>
      <c r="K386" s="21" t="str">
        <f aca="false">IF(I386&lt;&gt;"OK","",IF(E386="",H386,INDEX(Планы!$C$12:$C$111,MATCH(E386,Планы!$A$12:$A$111,0))))</f>
        <v/>
      </c>
      <c r="L386" s="21" t="n">
        <f aca="false">IF(AND(I386="OK",E386&lt;&gt;"",O386=1),MIN(J386,N386),0)</f>
        <v>0</v>
      </c>
      <c r="M386" s="21" t="n">
        <f aca="false">IF(AND(I386="OK",E386&lt;&gt;"",O386=1),MAX(0,N386-J386),0)</f>
        <v>0</v>
      </c>
      <c r="N386" s="21" t="str">
        <f aca="false">IF(AND(I386="OK",E386&lt;&gt;""),SUMIFS($D$12:$D$511,$E$12:$E$511,E386,$F$12:$F$511,F386,$B$12:$B$511,"&lt;="&amp;Календарь!$L$5,$I$12:$I$511,"OK"),"")</f>
        <v/>
      </c>
      <c r="O386" s="19" t="n">
        <f aca="false">IF(AND(I386="OK",E386&lt;&gt;""),IF(COUNTIFS($E$12:E386,E386,$F$12:F386,F386,$I$12:I386,"OK")=1,1,0),0)</f>
        <v>0</v>
      </c>
    </row>
    <row r="387" customFormat="false" ht="22" hidden="false" customHeight="true" outlineLevel="0" collapsed="false">
      <c r="A387" s="6"/>
      <c r="B387" s="5"/>
      <c r="C387" s="6"/>
      <c r="D387" s="7"/>
      <c r="E387" s="6"/>
      <c r="F387" s="5"/>
      <c r="G387" s="6"/>
      <c r="H387" s="6"/>
      <c r="I387" s="19" t="str">
        <f aca="false">IF(COUNTA(A387:H387)=0,"",IF(OR(A387="",NOT(ISNUMBER(B387)),NOT(ISNUMBER(D387)),AND(C387&lt;&gt;"Приход",C387&lt;&gt;"Расход")),"Ошибка: поля или тип",IF(OR(B387&lt;36526,B387&gt;109574,B387&lt;&gt;INT(B387),D387&lt;0),"Ошибка: дата или сумма",IF(COUNTIFS($A$12:$A$511,A387)&lt;&gt;1,"Ошибка: повтор ID",IF(E387="",IF(OR(F387&lt;&gt;"",H387=""),"Ошибка: внеплановая статья/срок","OK"),IF(COUNTIFS(Планы!$A$12:$A$111,E387)&lt;&gt;1,"Ошибка: ID плана",IF(INDEX(Планы!$K$12:$K$111,MATCH(E387,Планы!$A$12:$A$111,0))&lt;&gt;"OK","Ошибка: исходный план",IF(OR(NOT(ISNUMBER(F387)),C387&lt;&gt;INDEX(Планы!$D$12:$D$111,MATCH(E387,Планы!$A$12:$A$111,0))),"Ошибка: срок/направление",IF(AND(F387&gt;=INDEX(Планы!$E$12:$E$111,MATCH(E387,Планы!$A$12:$A$111,0)),F387&lt;=INDEX(Планы!$L$12:$L$111,MATCH(E387,Планы!$A$12:$A$111,0)),IF(INDEX(Планы!$F$12:$F$111,MATCH(E387,Планы!$A$12:$A$111,0))="Разово",F387=INDEX(Планы!$E$12:$E$111,MATCH(E387,Планы!$A$12:$A$111,0)),IF(INDEX(Планы!$F$12:$F$111,MATCH(E387,Планы!$A$12:$A$111,0))="Еженедельно",MOD(F387-INDEX(Планы!$E$12:$E$111,MATCH(E387,Планы!$A$12:$A$111,0)),7)=0,F387=DATE(YEAR(F387),MONTH(F387),MIN(DAY(INDEX(Планы!$E$12:$E$111,MATCH(E387,Планы!$A$12:$A$111,0))),DAY(EOMONTH(F387,0))))))),"OK","Ошибка: нет повторения")))))))))</f>
        <v/>
      </c>
      <c r="J387" s="21" t="str">
        <f aca="false">IF(AND(I387="OK",E387&lt;&gt;""),INDEX(Планы!$G$12:$G$111,MATCH(E387,Планы!$A$12:$A$111,0)),"")</f>
        <v/>
      </c>
      <c r="K387" s="21" t="str">
        <f aca="false">IF(I387&lt;&gt;"OK","",IF(E387="",H387,INDEX(Планы!$C$12:$C$111,MATCH(E387,Планы!$A$12:$A$111,0))))</f>
        <v/>
      </c>
      <c r="L387" s="21" t="n">
        <f aca="false">IF(AND(I387="OK",E387&lt;&gt;"",O387=1),MIN(J387,N387),0)</f>
        <v>0</v>
      </c>
      <c r="M387" s="21" t="n">
        <f aca="false">IF(AND(I387="OK",E387&lt;&gt;"",O387=1),MAX(0,N387-J387),0)</f>
        <v>0</v>
      </c>
      <c r="N387" s="21" t="str">
        <f aca="false">IF(AND(I387="OK",E387&lt;&gt;""),SUMIFS($D$12:$D$511,$E$12:$E$511,E387,$F$12:$F$511,F387,$B$12:$B$511,"&lt;="&amp;Календарь!$L$5,$I$12:$I$511,"OK"),"")</f>
        <v/>
      </c>
      <c r="O387" s="19" t="n">
        <f aca="false">IF(AND(I387="OK",E387&lt;&gt;""),IF(COUNTIFS($E$12:E387,E387,$F$12:F387,F387,$I$12:I387,"OK")=1,1,0),0)</f>
        <v>0</v>
      </c>
    </row>
    <row r="388" customFormat="false" ht="22" hidden="false" customHeight="true" outlineLevel="0" collapsed="false">
      <c r="A388" s="6"/>
      <c r="B388" s="5"/>
      <c r="C388" s="6"/>
      <c r="D388" s="7"/>
      <c r="E388" s="6"/>
      <c r="F388" s="5"/>
      <c r="G388" s="6"/>
      <c r="H388" s="6"/>
      <c r="I388" s="19" t="str">
        <f aca="false">IF(COUNTA(A388:H388)=0,"",IF(OR(A388="",NOT(ISNUMBER(B388)),NOT(ISNUMBER(D388)),AND(C388&lt;&gt;"Приход",C388&lt;&gt;"Расход")),"Ошибка: поля или тип",IF(OR(B388&lt;36526,B388&gt;109574,B388&lt;&gt;INT(B388),D388&lt;0),"Ошибка: дата или сумма",IF(COUNTIFS($A$12:$A$511,A388)&lt;&gt;1,"Ошибка: повтор ID",IF(E388="",IF(OR(F388&lt;&gt;"",H388=""),"Ошибка: внеплановая статья/срок","OK"),IF(COUNTIFS(Планы!$A$12:$A$111,E388)&lt;&gt;1,"Ошибка: ID плана",IF(INDEX(Планы!$K$12:$K$111,MATCH(E388,Планы!$A$12:$A$111,0))&lt;&gt;"OK","Ошибка: исходный план",IF(OR(NOT(ISNUMBER(F388)),C388&lt;&gt;INDEX(Планы!$D$12:$D$111,MATCH(E388,Планы!$A$12:$A$111,0))),"Ошибка: срок/направление",IF(AND(F388&gt;=INDEX(Планы!$E$12:$E$111,MATCH(E388,Планы!$A$12:$A$111,0)),F388&lt;=INDEX(Планы!$L$12:$L$111,MATCH(E388,Планы!$A$12:$A$111,0)),IF(INDEX(Планы!$F$12:$F$111,MATCH(E388,Планы!$A$12:$A$111,0))="Разово",F388=INDEX(Планы!$E$12:$E$111,MATCH(E388,Планы!$A$12:$A$111,0)),IF(INDEX(Планы!$F$12:$F$111,MATCH(E388,Планы!$A$12:$A$111,0))="Еженедельно",MOD(F388-INDEX(Планы!$E$12:$E$111,MATCH(E388,Планы!$A$12:$A$111,0)),7)=0,F388=DATE(YEAR(F388),MONTH(F388),MIN(DAY(INDEX(Планы!$E$12:$E$111,MATCH(E388,Планы!$A$12:$A$111,0))),DAY(EOMONTH(F388,0))))))),"OK","Ошибка: нет повторения")))))))))</f>
        <v/>
      </c>
      <c r="J388" s="21" t="str">
        <f aca="false">IF(AND(I388="OK",E388&lt;&gt;""),INDEX(Планы!$G$12:$G$111,MATCH(E388,Планы!$A$12:$A$111,0)),"")</f>
        <v/>
      </c>
      <c r="K388" s="21" t="str">
        <f aca="false">IF(I388&lt;&gt;"OK","",IF(E388="",H388,INDEX(Планы!$C$12:$C$111,MATCH(E388,Планы!$A$12:$A$111,0))))</f>
        <v/>
      </c>
      <c r="L388" s="21" t="n">
        <f aca="false">IF(AND(I388="OK",E388&lt;&gt;"",O388=1),MIN(J388,N388),0)</f>
        <v>0</v>
      </c>
      <c r="M388" s="21" t="n">
        <f aca="false">IF(AND(I388="OK",E388&lt;&gt;"",O388=1),MAX(0,N388-J388),0)</f>
        <v>0</v>
      </c>
      <c r="N388" s="21" t="str">
        <f aca="false">IF(AND(I388="OK",E388&lt;&gt;""),SUMIFS($D$12:$D$511,$E$12:$E$511,E388,$F$12:$F$511,F388,$B$12:$B$511,"&lt;="&amp;Календарь!$L$5,$I$12:$I$511,"OK"),"")</f>
        <v/>
      </c>
      <c r="O388" s="19" t="n">
        <f aca="false">IF(AND(I388="OK",E388&lt;&gt;""),IF(COUNTIFS($E$12:E388,E388,$F$12:F388,F388,$I$12:I388,"OK")=1,1,0),0)</f>
        <v>0</v>
      </c>
    </row>
    <row r="389" customFormat="false" ht="22" hidden="false" customHeight="true" outlineLevel="0" collapsed="false">
      <c r="A389" s="6"/>
      <c r="B389" s="5"/>
      <c r="C389" s="6"/>
      <c r="D389" s="7"/>
      <c r="E389" s="6"/>
      <c r="F389" s="5"/>
      <c r="G389" s="6"/>
      <c r="H389" s="6"/>
      <c r="I389" s="19" t="str">
        <f aca="false">IF(COUNTA(A389:H389)=0,"",IF(OR(A389="",NOT(ISNUMBER(B389)),NOT(ISNUMBER(D389)),AND(C389&lt;&gt;"Приход",C389&lt;&gt;"Расход")),"Ошибка: поля или тип",IF(OR(B389&lt;36526,B389&gt;109574,B389&lt;&gt;INT(B389),D389&lt;0),"Ошибка: дата или сумма",IF(COUNTIFS($A$12:$A$511,A389)&lt;&gt;1,"Ошибка: повтор ID",IF(E389="",IF(OR(F389&lt;&gt;"",H389=""),"Ошибка: внеплановая статья/срок","OK"),IF(COUNTIFS(Планы!$A$12:$A$111,E389)&lt;&gt;1,"Ошибка: ID плана",IF(INDEX(Планы!$K$12:$K$111,MATCH(E389,Планы!$A$12:$A$111,0))&lt;&gt;"OK","Ошибка: исходный план",IF(OR(NOT(ISNUMBER(F389)),C389&lt;&gt;INDEX(Планы!$D$12:$D$111,MATCH(E389,Планы!$A$12:$A$111,0))),"Ошибка: срок/направление",IF(AND(F389&gt;=INDEX(Планы!$E$12:$E$111,MATCH(E389,Планы!$A$12:$A$111,0)),F389&lt;=INDEX(Планы!$L$12:$L$111,MATCH(E389,Планы!$A$12:$A$111,0)),IF(INDEX(Планы!$F$12:$F$111,MATCH(E389,Планы!$A$12:$A$111,0))="Разово",F389=INDEX(Планы!$E$12:$E$111,MATCH(E389,Планы!$A$12:$A$111,0)),IF(INDEX(Планы!$F$12:$F$111,MATCH(E389,Планы!$A$12:$A$111,0))="Еженедельно",MOD(F389-INDEX(Планы!$E$12:$E$111,MATCH(E389,Планы!$A$12:$A$111,0)),7)=0,F389=DATE(YEAR(F389),MONTH(F389),MIN(DAY(INDEX(Планы!$E$12:$E$111,MATCH(E389,Планы!$A$12:$A$111,0))),DAY(EOMONTH(F389,0))))))),"OK","Ошибка: нет повторения")))))))))</f>
        <v/>
      </c>
      <c r="J389" s="21" t="str">
        <f aca="false">IF(AND(I389="OK",E389&lt;&gt;""),INDEX(Планы!$G$12:$G$111,MATCH(E389,Планы!$A$12:$A$111,0)),"")</f>
        <v/>
      </c>
      <c r="K389" s="21" t="str">
        <f aca="false">IF(I389&lt;&gt;"OK","",IF(E389="",H389,INDEX(Планы!$C$12:$C$111,MATCH(E389,Планы!$A$12:$A$111,0))))</f>
        <v/>
      </c>
      <c r="L389" s="21" t="n">
        <f aca="false">IF(AND(I389="OK",E389&lt;&gt;"",O389=1),MIN(J389,N389),0)</f>
        <v>0</v>
      </c>
      <c r="M389" s="21" t="n">
        <f aca="false">IF(AND(I389="OK",E389&lt;&gt;"",O389=1),MAX(0,N389-J389),0)</f>
        <v>0</v>
      </c>
      <c r="N389" s="21" t="str">
        <f aca="false">IF(AND(I389="OK",E389&lt;&gt;""),SUMIFS($D$12:$D$511,$E$12:$E$511,E389,$F$12:$F$511,F389,$B$12:$B$511,"&lt;="&amp;Календарь!$L$5,$I$12:$I$511,"OK"),"")</f>
        <v/>
      </c>
      <c r="O389" s="19" t="n">
        <f aca="false">IF(AND(I389="OK",E389&lt;&gt;""),IF(COUNTIFS($E$12:E389,E389,$F$12:F389,F389,$I$12:I389,"OK")=1,1,0),0)</f>
        <v>0</v>
      </c>
    </row>
    <row r="390" customFormat="false" ht="22" hidden="false" customHeight="true" outlineLevel="0" collapsed="false">
      <c r="A390" s="6"/>
      <c r="B390" s="5"/>
      <c r="C390" s="6"/>
      <c r="D390" s="7"/>
      <c r="E390" s="6"/>
      <c r="F390" s="5"/>
      <c r="G390" s="6"/>
      <c r="H390" s="6"/>
      <c r="I390" s="19" t="str">
        <f aca="false">IF(COUNTA(A390:H390)=0,"",IF(OR(A390="",NOT(ISNUMBER(B390)),NOT(ISNUMBER(D390)),AND(C390&lt;&gt;"Приход",C390&lt;&gt;"Расход")),"Ошибка: поля или тип",IF(OR(B390&lt;36526,B390&gt;109574,B390&lt;&gt;INT(B390),D390&lt;0),"Ошибка: дата или сумма",IF(COUNTIFS($A$12:$A$511,A390)&lt;&gt;1,"Ошибка: повтор ID",IF(E390="",IF(OR(F390&lt;&gt;"",H390=""),"Ошибка: внеплановая статья/срок","OK"),IF(COUNTIFS(Планы!$A$12:$A$111,E390)&lt;&gt;1,"Ошибка: ID плана",IF(INDEX(Планы!$K$12:$K$111,MATCH(E390,Планы!$A$12:$A$111,0))&lt;&gt;"OK","Ошибка: исходный план",IF(OR(NOT(ISNUMBER(F390)),C390&lt;&gt;INDEX(Планы!$D$12:$D$111,MATCH(E390,Планы!$A$12:$A$111,0))),"Ошибка: срок/направление",IF(AND(F390&gt;=INDEX(Планы!$E$12:$E$111,MATCH(E390,Планы!$A$12:$A$111,0)),F390&lt;=INDEX(Планы!$L$12:$L$111,MATCH(E390,Планы!$A$12:$A$111,0)),IF(INDEX(Планы!$F$12:$F$111,MATCH(E390,Планы!$A$12:$A$111,0))="Разово",F390=INDEX(Планы!$E$12:$E$111,MATCH(E390,Планы!$A$12:$A$111,0)),IF(INDEX(Планы!$F$12:$F$111,MATCH(E390,Планы!$A$12:$A$111,0))="Еженедельно",MOD(F390-INDEX(Планы!$E$12:$E$111,MATCH(E390,Планы!$A$12:$A$111,0)),7)=0,F390=DATE(YEAR(F390),MONTH(F390),MIN(DAY(INDEX(Планы!$E$12:$E$111,MATCH(E390,Планы!$A$12:$A$111,0))),DAY(EOMONTH(F390,0))))))),"OK","Ошибка: нет повторения")))))))))</f>
        <v/>
      </c>
      <c r="J390" s="21" t="str">
        <f aca="false">IF(AND(I390="OK",E390&lt;&gt;""),INDEX(Планы!$G$12:$G$111,MATCH(E390,Планы!$A$12:$A$111,0)),"")</f>
        <v/>
      </c>
      <c r="K390" s="21" t="str">
        <f aca="false">IF(I390&lt;&gt;"OK","",IF(E390="",H390,INDEX(Планы!$C$12:$C$111,MATCH(E390,Планы!$A$12:$A$111,0))))</f>
        <v/>
      </c>
      <c r="L390" s="21" t="n">
        <f aca="false">IF(AND(I390="OK",E390&lt;&gt;"",O390=1),MIN(J390,N390),0)</f>
        <v>0</v>
      </c>
      <c r="M390" s="21" t="n">
        <f aca="false">IF(AND(I390="OK",E390&lt;&gt;"",O390=1),MAX(0,N390-J390),0)</f>
        <v>0</v>
      </c>
      <c r="N390" s="21" t="str">
        <f aca="false">IF(AND(I390="OK",E390&lt;&gt;""),SUMIFS($D$12:$D$511,$E$12:$E$511,E390,$F$12:$F$511,F390,$B$12:$B$511,"&lt;="&amp;Календарь!$L$5,$I$12:$I$511,"OK"),"")</f>
        <v/>
      </c>
      <c r="O390" s="19" t="n">
        <f aca="false">IF(AND(I390="OK",E390&lt;&gt;""),IF(COUNTIFS($E$12:E390,E390,$F$12:F390,F390,$I$12:I390,"OK")=1,1,0),0)</f>
        <v>0</v>
      </c>
    </row>
    <row r="391" customFormat="false" ht="22" hidden="false" customHeight="true" outlineLevel="0" collapsed="false">
      <c r="A391" s="6"/>
      <c r="B391" s="5"/>
      <c r="C391" s="6"/>
      <c r="D391" s="7"/>
      <c r="E391" s="6"/>
      <c r="F391" s="5"/>
      <c r="G391" s="6"/>
      <c r="H391" s="6"/>
      <c r="I391" s="19" t="str">
        <f aca="false">IF(COUNTA(A391:H391)=0,"",IF(OR(A391="",NOT(ISNUMBER(B391)),NOT(ISNUMBER(D391)),AND(C391&lt;&gt;"Приход",C391&lt;&gt;"Расход")),"Ошибка: поля или тип",IF(OR(B391&lt;36526,B391&gt;109574,B391&lt;&gt;INT(B391),D391&lt;0),"Ошибка: дата или сумма",IF(COUNTIFS($A$12:$A$511,A391)&lt;&gt;1,"Ошибка: повтор ID",IF(E391="",IF(OR(F391&lt;&gt;"",H391=""),"Ошибка: внеплановая статья/срок","OK"),IF(COUNTIFS(Планы!$A$12:$A$111,E391)&lt;&gt;1,"Ошибка: ID плана",IF(INDEX(Планы!$K$12:$K$111,MATCH(E391,Планы!$A$12:$A$111,0))&lt;&gt;"OK","Ошибка: исходный план",IF(OR(NOT(ISNUMBER(F391)),C391&lt;&gt;INDEX(Планы!$D$12:$D$111,MATCH(E391,Планы!$A$12:$A$111,0))),"Ошибка: срок/направление",IF(AND(F391&gt;=INDEX(Планы!$E$12:$E$111,MATCH(E391,Планы!$A$12:$A$111,0)),F391&lt;=INDEX(Планы!$L$12:$L$111,MATCH(E391,Планы!$A$12:$A$111,0)),IF(INDEX(Планы!$F$12:$F$111,MATCH(E391,Планы!$A$12:$A$111,0))="Разово",F391=INDEX(Планы!$E$12:$E$111,MATCH(E391,Планы!$A$12:$A$111,0)),IF(INDEX(Планы!$F$12:$F$111,MATCH(E391,Планы!$A$12:$A$111,0))="Еженедельно",MOD(F391-INDEX(Планы!$E$12:$E$111,MATCH(E391,Планы!$A$12:$A$111,0)),7)=0,F391=DATE(YEAR(F391),MONTH(F391),MIN(DAY(INDEX(Планы!$E$12:$E$111,MATCH(E391,Планы!$A$12:$A$111,0))),DAY(EOMONTH(F391,0))))))),"OK","Ошибка: нет повторения")))))))))</f>
        <v/>
      </c>
      <c r="J391" s="21" t="str">
        <f aca="false">IF(AND(I391="OK",E391&lt;&gt;""),INDEX(Планы!$G$12:$G$111,MATCH(E391,Планы!$A$12:$A$111,0)),"")</f>
        <v/>
      </c>
      <c r="K391" s="21" t="str">
        <f aca="false">IF(I391&lt;&gt;"OK","",IF(E391="",H391,INDEX(Планы!$C$12:$C$111,MATCH(E391,Планы!$A$12:$A$111,0))))</f>
        <v/>
      </c>
      <c r="L391" s="21" t="n">
        <f aca="false">IF(AND(I391="OK",E391&lt;&gt;"",O391=1),MIN(J391,N391),0)</f>
        <v>0</v>
      </c>
      <c r="M391" s="21" t="n">
        <f aca="false">IF(AND(I391="OK",E391&lt;&gt;"",O391=1),MAX(0,N391-J391),0)</f>
        <v>0</v>
      </c>
      <c r="N391" s="21" t="str">
        <f aca="false">IF(AND(I391="OK",E391&lt;&gt;""),SUMIFS($D$12:$D$511,$E$12:$E$511,E391,$F$12:$F$511,F391,$B$12:$B$511,"&lt;="&amp;Календарь!$L$5,$I$12:$I$511,"OK"),"")</f>
        <v/>
      </c>
      <c r="O391" s="19" t="n">
        <f aca="false">IF(AND(I391="OK",E391&lt;&gt;""),IF(COUNTIFS($E$12:E391,E391,$F$12:F391,F391,$I$12:I391,"OK")=1,1,0),0)</f>
        <v>0</v>
      </c>
    </row>
    <row r="392" customFormat="false" ht="22" hidden="false" customHeight="true" outlineLevel="0" collapsed="false">
      <c r="A392" s="6"/>
      <c r="B392" s="5"/>
      <c r="C392" s="6"/>
      <c r="D392" s="7"/>
      <c r="E392" s="6"/>
      <c r="F392" s="5"/>
      <c r="G392" s="6"/>
      <c r="H392" s="6"/>
      <c r="I392" s="19" t="str">
        <f aca="false">IF(COUNTA(A392:H392)=0,"",IF(OR(A392="",NOT(ISNUMBER(B392)),NOT(ISNUMBER(D392)),AND(C392&lt;&gt;"Приход",C392&lt;&gt;"Расход")),"Ошибка: поля или тип",IF(OR(B392&lt;36526,B392&gt;109574,B392&lt;&gt;INT(B392),D392&lt;0),"Ошибка: дата или сумма",IF(COUNTIFS($A$12:$A$511,A392)&lt;&gt;1,"Ошибка: повтор ID",IF(E392="",IF(OR(F392&lt;&gt;"",H392=""),"Ошибка: внеплановая статья/срок","OK"),IF(COUNTIFS(Планы!$A$12:$A$111,E392)&lt;&gt;1,"Ошибка: ID плана",IF(INDEX(Планы!$K$12:$K$111,MATCH(E392,Планы!$A$12:$A$111,0))&lt;&gt;"OK","Ошибка: исходный план",IF(OR(NOT(ISNUMBER(F392)),C392&lt;&gt;INDEX(Планы!$D$12:$D$111,MATCH(E392,Планы!$A$12:$A$111,0))),"Ошибка: срок/направление",IF(AND(F392&gt;=INDEX(Планы!$E$12:$E$111,MATCH(E392,Планы!$A$12:$A$111,0)),F392&lt;=INDEX(Планы!$L$12:$L$111,MATCH(E392,Планы!$A$12:$A$111,0)),IF(INDEX(Планы!$F$12:$F$111,MATCH(E392,Планы!$A$12:$A$111,0))="Разово",F392=INDEX(Планы!$E$12:$E$111,MATCH(E392,Планы!$A$12:$A$111,0)),IF(INDEX(Планы!$F$12:$F$111,MATCH(E392,Планы!$A$12:$A$111,0))="Еженедельно",MOD(F392-INDEX(Планы!$E$12:$E$111,MATCH(E392,Планы!$A$12:$A$111,0)),7)=0,F392=DATE(YEAR(F392),MONTH(F392),MIN(DAY(INDEX(Планы!$E$12:$E$111,MATCH(E392,Планы!$A$12:$A$111,0))),DAY(EOMONTH(F392,0))))))),"OK","Ошибка: нет повторения")))))))))</f>
        <v/>
      </c>
      <c r="J392" s="21" t="str">
        <f aca="false">IF(AND(I392="OK",E392&lt;&gt;""),INDEX(Планы!$G$12:$G$111,MATCH(E392,Планы!$A$12:$A$111,0)),"")</f>
        <v/>
      </c>
      <c r="K392" s="21" t="str">
        <f aca="false">IF(I392&lt;&gt;"OK","",IF(E392="",H392,INDEX(Планы!$C$12:$C$111,MATCH(E392,Планы!$A$12:$A$111,0))))</f>
        <v/>
      </c>
      <c r="L392" s="21" t="n">
        <f aca="false">IF(AND(I392="OK",E392&lt;&gt;"",O392=1),MIN(J392,N392),0)</f>
        <v>0</v>
      </c>
      <c r="M392" s="21" t="n">
        <f aca="false">IF(AND(I392="OK",E392&lt;&gt;"",O392=1),MAX(0,N392-J392),0)</f>
        <v>0</v>
      </c>
      <c r="N392" s="21" t="str">
        <f aca="false">IF(AND(I392="OK",E392&lt;&gt;""),SUMIFS($D$12:$D$511,$E$12:$E$511,E392,$F$12:$F$511,F392,$B$12:$B$511,"&lt;="&amp;Календарь!$L$5,$I$12:$I$511,"OK"),"")</f>
        <v/>
      </c>
      <c r="O392" s="19" t="n">
        <f aca="false">IF(AND(I392="OK",E392&lt;&gt;""),IF(COUNTIFS($E$12:E392,E392,$F$12:F392,F392,$I$12:I392,"OK")=1,1,0),0)</f>
        <v>0</v>
      </c>
    </row>
    <row r="393" customFormat="false" ht="22" hidden="false" customHeight="true" outlineLevel="0" collapsed="false">
      <c r="A393" s="6"/>
      <c r="B393" s="5"/>
      <c r="C393" s="6"/>
      <c r="D393" s="7"/>
      <c r="E393" s="6"/>
      <c r="F393" s="5"/>
      <c r="G393" s="6"/>
      <c r="H393" s="6"/>
      <c r="I393" s="19" t="str">
        <f aca="false">IF(COUNTA(A393:H393)=0,"",IF(OR(A393="",NOT(ISNUMBER(B393)),NOT(ISNUMBER(D393)),AND(C393&lt;&gt;"Приход",C393&lt;&gt;"Расход")),"Ошибка: поля или тип",IF(OR(B393&lt;36526,B393&gt;109574,B393&lt;&gt;INT(B393),D393&lt;0),"Ошибка: дата или сумма",IF(COUNTIFS($A$12:$A$511,A393)&lt;&gt;1,"Ошибка: повтор ID",IF(E393="",IF(OR(F393&lt;&gt;"",H393=""),"Ошибка: внеплановая статья/срок","OK"),IF(COUNTIFS(Планы!$A$12:$A$111,E393)&lt;&gt;1,"Ошибка: ID плана",IF(INDEX(Планы!$K$12:$K$111,MATCH(E393,Планы!$A$12:$A$111,0))&lt;&gt;"OK","Ошибка: исходный план",IF(OR(NOT(ISNUMBER(F393)),C393&lt;&gt;INDEX(Планы!$D$12:$D$111,MATCH(E393,Планы!$A$12:$A$111,0))),"Ошибка: срок/направление",IF(AND(F393&gt;=INDEX(Планы!$E$12:$E$111,MATCH(E393,Планы!$A$12:$A$111,0)),F393&lt;=INDEX(Планы!$L$12:$L$111,MATCH(E393,Планы!$A$12:$A$111,0)),IF(INDEX(Планы!$F$12:$F$111,MATCH(E393,Планы!$A$12:$A$111,0))="Разово",F393=INDEX(Планы!$E$12:$E$111,MATCH(E393,Планы!$A$12:$A$111,0)),IF(INDEX(Планы!$F$12:$F$111,MATCH(E393,Планы!$A$12:$A$111,0))="Еженедельно",MOD(F393-INDEX(Планы!$E$12:$E$111,MATCH(E393,Планы!$A$12:$A$111,0)),7)=0,F393=DATE(YEAR(F393),MONTH(F393),MIN(DAY(INDEX(Планы!$E$12:$E$111,MATCH(E393,Планы!$A$12:$A$111,0))),DAY(EOMONTH(F393,0))))))),"OK","Ошибка: нет повторения")))))))))</f>
        <v/>
      </c>
      <c r="J393" s="21" t="str">
        <f aca="false">IF(AND(I393="OK",E393&lt;&gt;""),INDEX(Планы!$G$12:$G$111,MATCH(E393,Планы!$A$12:$A$111,0)),"")</f>
        <v/>
      </c>
      <c r="K393" s="21" t="str">
        <f aca="false">IF(I393&lt;&gt;"OK","",IF(E393="",H393,INDEX(Планы!$C$12:$C$111,MATCH(E393,Планы!$A$12:$A$111,0))))</f>
        <v/>
      </c>
      <c r="L393" s="21" t="n">
        <f aca="false">IF(AND(I393="OK",E393&lt;&gt;"",O393=1),MIN(J393,N393),0)</f>
        <v>0</v>
      </c>
      <c r="M393" s="21" t="n">
        <f aca="false">IF(AND(I393="OK",E393&lt;&gt;"",O393=1),MAX(0,N393-J393),0)</f>
        <v>0</v>
      </c>
      <c r="N393" s="21" t="str">
        <f aca="false">IF(AND(I393="OK",E393&lt;&gt;""),SUMIFS($D$12:$D$511,$E$12:$E$511,E393,$F$12:$F$511,F393,$B$12:$B$511,"&lt;="&amp;Календарь!$L$5,$I$12:$I$511,"OK"),"")</f>
        <v/>
      </c>
      <c r="O393" s="19" t="n">
        <f aca="false">IF(AND(I393="OK",E393&lt;&gt;""),IF(COUNTIFS($E$12:E393,E393,$F$12:F393,F393,$I$12:I393,"OK")=1,1,0),0)</f>
        <v>0</v>
      </c>
    </row>
    <row r="394" customFormat="false" ht="22" hidden="false" customHeight="true" outlineLevel="0" collapsed="false">
      <c r="A394" s="6"/>
      <c r="B394" s="5"/>
      <c r="C394" s="6"/>
      <c r="D394" s="7"/>
      <c r="E394" s="6"/>
      <c r="F394" s="5"/>
      <c r="G394" s="6"/>
      <c r="H394" s="6"/>
      <c r="I394" s="19" t="str">
        <f aca="false">IF(COUNTA(A394:H394)=0,"",IF(OR(A394="",NOT(ISNUMBER(B394)),NOT(ISNUMBER(D394)),AND(C394&lt;&gt;"Приход",C394&lt;&gt;"Расход")),"Ошибка: поля или тип",IF(OR(B394&lt;36526,B394&gt;109574,B394&lt;&gt;INT(B394),D394&lt;0),"Ошибка: дата или сумма",IF(COUNTIFS($A$12:$A$511,A394)&lt;&gt;1,"Ошибка: повтор ID",IF(E394="",IF(OR(F394&lt;&gt;"",H394=""),"Ошибка: внеплановая статья/срок","OK"),IF(COUNTIFS(Планы!$A$12:$A$111,E394)&lt;&gt;1,"Ошибка: ID плана",IF(INDEX(Планы!$K$12:$K$111,MATCH(E394,Планы!$A$12:$A$111,0))&lt;&gt;"OK","Ошибка: исходный план",IF(OR(NOT(ISNUMBER(F394)),C394&lt;&gt;INDEX(Планы!$D$12:$D$111,MATCH(E394,Планы!$A$12:$A$111,0))),"Ошибка: срок/направление",IF(AND(F394&gt;=INDEX(Планы!$E$12:$E$111,MATCH(E394,Планы!$A$12:$A$111,0)),F394&lt;=INDEX(Планы!$L$12:$L$111,MATCH(E394,Планы!$A$12:$A$111,0)),IF(INDEX(Планы!$F$12:$F$111,MATCH(E394,Планы!$A$12:$A$111,0))="Разово",F394=INDEX(Планы!$E$12:$E$111,MATCH(E394,Планы!$A$12:$A$111,0)),IF(INDEX(Планы!$F$12:$F$111,MATCH(E394,Планы!$A$12:$A$111,0))="Еженедельно",MOD(F394-INDEX(Планы!$E$12:$E$111,MATCH(E394,Планы!$A$12:$A$111,0)),7)=0,F394=DATE(YEAR(F394),MONTH(F394),MIN(DAY(INDEX(Планы!$E$12:$E$111,MATCH(E394,Планы!$A$12:$A$111,0))),DAY(EOMONTH(F394,0))))))),"OK","Ошибка: нет повторения")))))))))</f>
        <v/>
      </c>
      <c r="J394" s="21" t="str">
        <f aca="false">IF(AND(I394="OK",E394&lt;&gt;""),INDEX(Планы!$G$12:$G$111,MATCH(E394,Планы!$A$12:$A$111,0)),"")</f>
        <v/>
      </c>
      <c r="K394" s="21" t="str">
        <f aca="false">IF(I394&lt;&gt;"OK","",IF(E394="",H394,INDEX(Планы!$C$12:$C$111,MATCH(E394,Планы!$A$12:$A$111,0))))</f>
        <v/>
      </c>
      <c r="L394" s="21" t="n">
        <f aca="false">IF(AND(I394="OK",E394&lt;&gt;"",O394=1),MIN(J394,N394),0)</f>
        <v>0</v>
      </c>
      <c r="M394" s="21" t="n">
        <f aca="false">IF(AND(I394="OK",E394&lt;&gt;"",O394=1),MAX(0,N394-J394),0)</f>
        <v>0</v>
      </c>
      <c r="N394" s="21" t="str">
        <f aca="false">IF(AND(I394="OK",E394&lt;&gt;""),SUMIFS($D$12:$D$511,$E$12:$E$511,E394,$F$12:$F$511,F394,$B$12:$B$511,"&lt;="&amp;Календарь!$L$5,$I$12:$I$511,"OK"),"")</f>
        <v/>
      </c>
      <c r="O394" s="19" t="n">
        <f aca="false">IF(AND(I394="OK",E394&lt;&gt;""),IF(COUNTIFS($E$12:E394,E394,$F$12:F394,F394,$I$12:I394,"OK")=1,1,0),0)</f>
        <v>0</v>
      </c>
    </row>
    <row r="395" customFormat="false" ht="22" hidden="false" customHeight="true" outlineLevel="0" collapsed="false">
      <c r="A395" s="6"/>
      <c r="B395" s="5"/>
      <c r="C395" s="6"/>
      <c r="D395" s="7"/>
      <c r="E395" s="6"/>
      <c r="F395" s="5"/>
      <c r="G395" s="6"/>
      <c r="H395" s="6"/>
      <c r="I395" s="19" t="str">
        <f aca="false">IF(COUNTA(A395:H395)=0,"",IF(OR(A395="",NOT(ISNUMBER(B395)),NOT(ISNUMBER(D395)),AND(C395&lt;&gt;"Приход",C395&lt;&gt;"Расход")),"Ошибка: поля или тип",IF(OR(B395&lt;36526,B395&gt;109574,B395&lt;&gt;INT(B395),D395&lt;0),"Ошибка: дата или сумма",IF(COUNTIFS($A$12:$A$511,A395)&lt;&gt;1,"Ошибка: повтор ID",IF(E395="",IF(OR(F395&lt;&gt;"",H395=""),"Ошибка: внеплановая статья/срок","OK"),IF(COUNTIFS(Планы!$A$12:$A$111,E395)&lt;&gt;1,"Ошибка: ID плана",IF(INDEX(Планы!$K$12:$K$111,MATCH(E395,Планы!$A$12:$A$111,0))&lt;&gt;"OK","Ошибка: исходный план",IF(OR(NOT(ISNUMBER(F395)),C395&lt;&gt;INDEX(Планы!$D$12:$D$111,MATCH(E395,Планы!$A$12:$A$111,0))),"Ошибка: срок/направление",IF(AND(F395&gt;=INDEX(Планы!$E$12:$E$111,MATCH(E395,Планы!$A$12:$A$111,0)),F395&lt;=INDEX(Планы!$L$12:$L$111,MATCH(E395,Планы!$A$12:$A$111,0)),IF(INDEX(Планы!$F$12:$F$111,MATCH(E395,Планы!$A$12:$A$111,0))="Разово",F395=INDEX(Планы!$E$12:$E$111,MATCH(E395,Планы!$A$12:$A$111,0)),IF(INDEX(Планы!$F$12:$F$111,MATCH(E395,Планы!$A$12:$A$111,0))="Еженедельно",MOD(F395-INDEX(Планы!$E$12:$E$111,MATCH(E395,Планы!$A$12:$A$111,0)),7)=0,F395=DATE(YEAR(F395),MONTH(F395),MIN(DAY(INDEX(Планы!$E$12:$E$111,MATCH(E395,Планы!$A$12:$A$111,0))),DAY(EOMONTH(F395,0))))))),"OK","Ошибка: нет повторения")))))))))</f>
        <v/>
      </c>
      <c r="J395" s="21" t="str">
        <f aca="false">IF(AND(I395="OK",E395&lt;&gt;""),INDEX(Планы!$G$12:$G$111,MATCH(E395,Планы!$A$12:$A$111,0)),"")</f>
        <v/>
      </c>
      <c r="K395" s="21" t="str">
        <f aca="false">IF(I395&lt;&gt;"OK","",IF(E395="",H395,INDEX(Планы!$C$12:$C$111,MATCH(E395,Планы!$A$12:$A$111,0))))</f>
        <v/>
      </c>
      <c r="L395" s="21" t="n">
        <f aca="false">IF(AND(I395="OK",E395&lt;&gt;"",O395=1),MIN(J395,N395),0)</f>
        <v>0</v>
      </c>
      <c r="M395" s="21" t="n">
        <f aca="false">IF(AND(I395="OK",E395&lt;&gt;"",O395=1),MAX(0,N395-J395),0)</f>
        <v>0</v>
      </c>
      <c r="N395" s="21" t="str">
        <f aca="false">IF(AND(I395="OK",E395&lt;&gt;""),SUMIFS($D$12:$D$511,$E$12:$E$511,E395,$F$12:$F$511,F395,$B$12:$B$511,"&lt;="&amp;Календарь!$L$5,$I$12:$I$511,"OK"),"")</f>
        <v/>
      </c>
      <c r="O395" s="19" t="n">
        <f aca="false">IF(AND(I395="OK",E395&lt;&gt;""),IF(COUNTIFS($E$12:E395,E395,$F$12:F395,F395,$I$12:I395,"OK")=1,1,0),0)</f>
        <v>0</v>
      </c>
    </row>
    <row r="396" customFormat="false" ht="22" hidden="false" customHeight="true" outlineLevel="0" collapsed="false">
      <c r="A396" s="6"/>
      <c r="B396" s="5"/>
      <c r="C396" s="6"/>
      <c r="D396" s="7"/>
      <c r="E396" s="6"/>
      <c r="F396" s="5"/>
      <c r="G396" s="6"/>
      <c r="H396" s="6"/>
      <c r="I396" s="19" t="str">
        <f aca="false">IF(COUNTA(A396:H396)=0,"",IF(OR(A396="",NOT(ISNUMBER(B396)),NOT(ISNUMBER(D396)),AND(C396&lt;&gt;"Приход",C396&lt;&gt;"Расход")),"Ошибка: поля или тип",IF(OR(B396&lt;36526,B396&gt;109574,B396&lt;&gt;INT(B396),D396&lt;0),"Ошибка: дата или сумма",IF(COUNTIFS($A$12:$A$511,A396)&lt;&gt;1,"Ошибка: повтор ID",IF(E396="",IF(OR(F396&lt;&gt;"",H396=""),"Ошибка: внеплановая статья/срок","OK"),IF(COUNTIFS(Планы!$A$12:$A$111,E396)&lt;&gt;1,"Ошибка: ID плана",IF(INDEX(Планы!$K$12:$K$111,MATCH(E396,Планы!$A$12:$A$111,0))&lt;&gt;"OK","Ошибка: исходный план",IF(OR(NOT(ISNUMBER(F396)),C396&lt;&gt;INDEX(Планы!$D$12:$D$111,MATCH(E396,Планы!$A$12:$A$111,0))),"Ошибка: срок/направление",IF(AND(F396&gt;=INDEX(Планы!$E$12:$E$111,MATCH(E396,Планы!$A$12:$A$111,0)),F396&lt;=INDEX(Планы!$L$12:$L$111,MATCH(E396,Планы!$A$12:$A$111,0)),IF(INDEX(Планы!$F$12:$F$111,MATCH(E396,Планы!$A$12:$A$111,0))="Разово",F396=INDEX(Планы!$E$12:$E$111,MATCH(E396,Планы!$A$12:$A$111,0)),IF(INDEX(Планы!$F$12:$F$111,MATCH(E396,Планы!$A$12:$A$111,0))="Еженедельно",MOD(F396-INDEX(Планы!$E$12:$E$111,MATCH(E396,Планы!$A$12:$A$111,0)),7)=0,F396=DATE(YEAR(F396),MONTH(F396),MIN(DAY(INDEX(Планы!$E$12:$E$111,MATCH(E396,Планы!$A$12:$A$111,0))),DAY(EOMONTH(F396,0))))))),"OK","Ошибка: нет повторения")))))))))</f>
        <v/>
      </c>
      <c r="J396" s="21" t="str">
        <f aca="false">IF(AND(I396="OK",E396&lt;&gt;""),INDEX(Планы!$G$12:$G$111,MATCH(E396,Планы!$A$12:$A$111,0)),"")</f>
        <v/>
      </c>
      <c r="K396" s="21" t="str">
        <f aca="false">IF(I396&lt;&gt;"OK","",IF(E396="",H396,INDEX(Планы!$C$12:$C$111,MATCH(E396,Планы!$A$12:$A$111,0))))</f>
        <v/>
      </c>
      <c r="L396" s="21" t="n">
        <f aca="false">IF(AND(I396="OK",E396&lt;&gt;"",O396=1),MIN(J396,N396),0)</f>
        <v>0</v>
      </c>
      <c r="M396" s="21" t="n">
        <f aca="false">IF(AND(I396="OK",E396&lt;&gt;"",O396=1),MAX(0,N396-J396),0)</f>
        <v>0</v>
      </c>
      <c r="N396" s="21" t="str">
        <f aca="false">IF(AND(I396="OK",E396&lt;&gt;""),SUMIFS($D$12:$D$511,$E$12:$E$511,E396,$F$12:$F$511,F396,$B$12:$B$511,"&lt;="&amp;Календарь!$L$5,$I$12:$I$511,"OK"),"")</f>
        <v/>
      </c>
      <c r="O396" s="19" t="n">
        <f aca="false">IF(AND(I396="OK",E396&lt;&gt;""),IF(COUNTIFS($E$12:E396,E396,$F$12:F396,F396,$I$12:I396,"OK")=1,1,0),0)</f>
        <v>0</v>
      </c>
    </row>
    <row r="397" customFormat="false" ht="22" hidden="false" customHeight="true" outlineLevel="0" collapsed="false">
      <c r="A397" s="6"/>
      <c r="B397" s="5"/>
      <c r="C397" s="6"/>
      <c r="D397" s="7"/>
      <c r="E397" s="6"/>
      <c r="F397" s="5"/>
      <c r="G397" s="6"/>
      <c r="H397" s="6"/>
      <c r="I397" s="19" t="str">
        <f aca="false">IF(COUNTA(A397:H397)=0,"",IF(OR(A397="",NOT(ISNUMBER(B397)),NOT(ISNUMBER(D397)),AND(C397&lt;&gt;"Приход",C397&lt;&gt;"Расход")),"Ошибка: поля или тип",IF(OR(B397&lt;36526,B397&gt;109574,B397&lt;&gt;INT(B397),D397&lt;0),"Ошибка: дата или сумма",IF(COUNTIFS($A$12:$A$511,A397)&lt;&gt;1,"Ошибка: повтор ID",IF(E397="",IF(OR(F397&lt;&gt;"",H397=""),"Ошибка: внеплановая статья/срок","OK"),IF(COUNTIFS(Планы!$A$12:$A$111,E397)&lt;&gt;1,"Ошибка: ID плана",IF(INDEX(Планы!$K$12:$K$111,MATCH(E397,Планы!$A$12:$A$111,0))&lt;&gt;"OK","Ошибка: исходный план",IF(OR(NOT(ISNUMBER(F397)),C397&lt;&gt;INDEX(Планы!$D$12:$D$111,MATCH(E397,Планы!$A$12:$A$111,0))),"Ошибка: срок/направление",IF(AND(F397&gt;=INDEX(Планы!$E$12:$E$111,MATCH(E397,Планы!$A$12:$A$111,0)),F397&lt;=INDEX(Планы!$L$12:$L$111,MATCH(E397,Планы!$A$12:$A$111,0)),IF(INDEX(Планы!$F$12:$F$111,MATCH(E397,Планы!$A$12:$A$111,0))="Разово",F397=INDEX(Планы!$E$12:$E$111,MATCH(E397,Планы!$A$12:$A$111,0)),IF(INDEX(Планы!$F$12:$F$111,MATCH(E397,Планы!$A$12:$A$111,0))="Еженедельно",MOD(F397-INDEX(Планы!$E$12:$E$111,MATCH(E397,Планы!$A$12:$A$111,0)),7)=0,F397=DATE(YEAR(F397),MONTH(F397),MIN(DAY(INDEX(Планы!$E$12:$E$111,MATCH(E397,Планы!$A$12:$A$111,0))),DAY(EOMONTH(F397,0))))))),"OK","Ошибка: нет повторения")))))))))</f>
        <v/>
      </c>
      <c r="J397" s="21" t="str">
        <f aca="false">IF(AND(I397="OK",E397&lt;&gt;""),INDEX(Планы!$G$12:$G$111,MATCH(E397,Планы!$A$12:$A$111,0)),"")</f>
        <v/>
      </c>
      <c r="K397" s="21" t="str">
        <f aca="false">IF(I397&lt;&gt;"OK","",IF(E397="",H397,INDEX(Планы!$C$12:$C$111,MATCH(E397,Планы!$A$12:$A$111,0))))</f>
        <v/>
      </c>
      <c r="L397" s="21" t="n">
        <f aca="false">IF(AND(I397="OK",E397&lt;&gt;"",O397=1),MIN(J397,N397),0)</f>
        <v>0</v>
      </c>
      <c r="M397" s="21" t="n">
        <f aca="false">IF(AND(I397="OK",E397&lt;&gt;"",O397=1),MAX(0,N397-J397),0)</f>
        <v>0</v>
      </c>
      <c r="N397" s="21" t="str">
        <f aca="false">IF(AND(I397="OK",E397&lt;&gt;""),SUMIFS($D$12:$D$511,$E$12:$E$511,E397,$F$12:$F$511,F397,$B$12:$B$511,"&lt;="&amp;Календарь!$L$5,$I$12:$I$511,"OK"),"")</f>
        <v/>
      </c>
      <c r="O397" s="19" t="n">
        <f aca="false">IF(AND(I397="OK",E397&lt;&gt;""),IF(COUNTIFS($E$12:E397,E397,$F$12:F397,F397,$I$12:I397,"OK")=1,1,0),0)</f>
        <v>0</v>
      </c>
    </row>
    <row r="398" customFormat="false" ht="22" hidden="false" customHeight="true" outlineLevel="0" collapsed="false">
      <c r="A398" s="6"/>
      <c r="B398" s="5"/>
      <c r="C398" s="6"/>
      <c r="D398" s="7"/>
      <c r="E398" s="6"/>
      <c r="F398" s="5"/>
      <c r="G398" s="6"/>
      <c r="H398" s="6"/>
      <c r="I398" s="19" t="str">
        <f aca="false">IF(COUNTA(A398:H398)=0,"",IF(OR(A398="",NOT(ISNUMBER(B398)),NOT(ISNUMBER(D398)),AND(C398&lt;&gt;"Приход",C398&lt;&gt;"Расход")),"Ошибка: поля или тип",IF(OR(B398&lt;36526,B398&gt;109574,B398&lt;&gt;INT(B398),D398&lt;0),"Ошибка: дата или сумма",IF(COUNTIFS($A$12:$A$511,A398)&lt;&gt;1,"Ошибка: повтор ID",IF(E398="",IF(OR(F398&lt;&gt;"",H398=""),"Ошибка: внеплановая статья/срок","OK"),IF(COUNTIFS(Планы!$A$12:$A$111,E398)&lt;&gt;1,"Ошибка: ID плана",IF(INDEX(Планы!$K$12:$K$111,MATCH(E398,Планы!$A$12:$A$111,0))&lt;&gt;"OK","Ошибка: исходный план",IF(OR(NOT(ISNUMBER(F398)),C398&lt;&gt;INDEX(Планы!$D$12:$D$111,MATCH(E398,Планы!$A$12:$A$111,0))),"Ошибка: срок/направление",IF(AND(F398&gt;=INDEX(Планы!$E$12:$E$111,MATCH(E398,Планы!$A$12:$A$111,0)),F398&lt;=INDEX(Планы!$L$12:$L$111,MATCH(E398,Планы!$A$12:$A$111,0)),IF(INDEX(Планы!$F$12:$F$111,MATCH(E398,Планы!$A$12:$A$111,0))="Разово",F398=INDEX(Планы!$E$12:$E$111,MATCH(E398,Планы!$A$12:$A$111,0)),IF(INDEX(Планы!$F$12:$F$111,MATCH(E398,Планы!$A$12:$A$111,0))="Еженедельно",MOD(F398-INDEX(Планы!$E$12:$E$111,MATCH(E398,Планы!$A$12:$A$111,0)),7)=0,F398=DATE(YEAR(F398),MONTH(F398),MIN(DAY(INDEX(Планы!$E$12:$E$111,MATCH(E398,Планы!$A$12:$A$111,0))),DAY(EOMONTH(F398,0))))))),"OK","Ошибка: нет повторения")))))))))</f>
        <v/>
      </c>
      <c r="J398" s="21" t="str">
        <f aca="false">IF(AND(I398="OK",E398&lt;&gt;""),INDEX(Планы!$G$12:$G$111,MATCH(E398,Планы!$A$12:$A$111,0)),"")</f>
        <v/>
      </c>
      <c r="K398" s="21" t="str">
        <f aca="false">IF(I398&lt;&gt;"OK","",IF(E398="",H398,INDEX(Планы!$C$12:$C$111,MATCH(E398,Планы!$A$12:$A$111,0))))</f>
        <v/>
      </c>
      <c r="L398" s="21" t="n">
        <f aca="false">IF(AND(I398="OK",E398&lt;&gt;"",O398=1),MIN(J398,N398),0)</f>
        <v>0</v>
      </c>
      <c r="M398" s="21" t="n">
        <f aca="false">IF(AND(I398="OK",E398&lt;&gt;"",O398=1),MAX(0,N398-J398),0)</f>
        <v>0</v>
      </c>
      <c r="N398" s="21" t="str">
        <f aca="false">IF(AND(I398="OK",E398&lt;&gt;""),SUMIFS($D$12:$D$511,$E$12:$E$511,E398,$F$12:$F$511,F398,$B$12:$B$511,"&lt;="&amp;Календарь!$L$5,$I$12:$I$511,"OK"),"")</f>
        <v/>
      </c>
      <c r="O398" s="19" t="n">
        <f aca="false">IF(AND(I398="OK",E398&lt;&gt;""),IF(COUNTIFS($E$12:E398,E398,$F$12:F398,F398,$I$12:I398,"OK")=1,1,0),0)</f>
        <v>0</v>
      </c>
    </row>
    <row r="399" customFormat="false" ht="22" hidden="false" customHeight="true" outlineLevel="0" collapsed="false">
      <c r="A399" s="6"/>
      <c r="B399" s="5"/>
      <c r="C399" s="6"/>
      <c r="D399" s="7"/>
      <c r="E399" s="6"/>
      <c r="F399" s="5"/>
      <c r="G399" s="6"/>
      <c r="H399" s="6"/>
      <c r="I399" s="19" t="str">
        <f aca="false">IF(COUNTA(A399:H399)=0,"",IF(OR(A399="",NOT(ISNUMBER(B399)),NOT(ISNUMBER(D399)),AND(C399&lt;&gt;"Приход",C399&lt;&gt;"Расход")),"Ошибка: поля или тип",IF(OR(B399&lt;36526,B399&gt;109574,B399&lt;&gt;INT(B399),D399&lt;0),"Ошибка: дата или сумма",IF(COUNTIFS($A$12:$A$511,A399)&lt;&gt;1,"Ошибка: повтор ID",IF(E399="",IF(OR(F399&lt;&gt;"",H399=""),"Ошибка: внеплановая статья/срок","OK"),IF(COUNTIFS(Планы!$A$12:$A$111,E399)&lt;&gt;1,"Ошибка: ID плана",IF(INDEX(Планы!$K$12:$K$111,MATCH(E399,Планы!$A$12:$A$111,0))&lt;&gt;"OK","Ошибка: исходный план",IF(OR(NOT(ISNUMBER(F399)),C399&lt;&gt;INDEX(Планы!$D$12:$D$111,MATCH(E399,Планы!$A$12:$A$111,0))),"Ошибка: срок/направление",IF(AND(F399&gt;=INDEX(Планы!$E$12:$E$111,MATCH(E399,Планы!$A$12:$A$111,0)),F399&lt;=INDEX(Планы!$L$12:$L$111,MATCH(E399,Планы!$A$12:$A$111,0)),IF(INDEX(Планы!$F$12:$F$111,MATCH(E399,Планы!$A$12:$A$111,0))="Разово",F399=INDEX(Планы!$E$12:$E$111,MATCH(E399,Планы!$A$12:$A$111,0)),IF(INDEX(Планы!$F$12:$F$111,MATCH(E399,Планы!$A$12:$A$111,0))="Еженедельно",MOD(F399-INDEX(Планы!$E$12:$E$111,MATCH(E399,Планы!$A$12:$A$111,0)),7)=0,F399=DATE(YEAR(F399),MONTH(F399),MIN(DAY(INDEX(Планы!$E$12:$E$111,MATCH(E399,Планы!$A$12:$A$111,0))),DAY(EOMONTH(F399,0))))))),"OK","Ошибка: нет повторения")))))))))</f>
        <v/>
      </c>
      <c r="J399" s="21" t="str">
        <f aca="false">IF(AND(I399="OK",E399&lt;&gt;""),INDEX(Планы!$G$12:$G$111,MATCH(E399,Планы!$A$12:$A$111,0)),"")</f>
        <v/>
      </c>
      <c r="K399" s="21" t="str">
        <f aca="false">IF(I399&lt;&gt;"OK","",IF(E399="",H399,INDEX(Планы!$C$12:$C$111,MATCH(E399,Планы!$A$12:$A$111,0))))</f>
        <v/>
      </c>
      <c r="L399" s="21" t="n">
        <f aca="false">IF(AND(I399="OK",E399&lt;&gt;"",O399=1),MIN(J399,N399),0)</f>
        <v>0</v>
      </c>
      <c r="M399" s="21" t="n">
        <f aca="false">IF(AND(I399="OK",E399&lt;&gt;"",O399=1),MAX(0,N399-J399),0)</f>
        <v>0</v>
      </c>
      <c r="N399" s="21" t="str">
        <f aca="false">IF(AND(I399="OK",E399&lt;&gt;""),SUMIFS($D$12:$D$511,$E$12:$E$511,E399,$F$12:$F$511,F399,$B$12:$B$511,"&lt;="&amp;Календарь!$L$5,$I$12:$I$511,"OK"),"")</f>
        <v/>
      </c>
      <c r="O399" s="19" t="n">
        <f aca="false">IF(AND(I399="OK",E399&lt;&gt;""),IF(COUNTIFS($E$12:E399,E399,$F$12:F399,F399,$I$12:I399,"OK")=1,1,0),0)</f>
        <v>0</v>
      </c>
    </row>
    <row r="400" customFormat="false" ht="22" hidden="false" customHeight="true" outlineLevel="0" collapsed="false">
      <c r="A400" s="6"/>
      <c r="B400" s="5"/>
      <c r="C400" s="6"/>
      <c r="D400" s="7"/>
      <c r="E400" s="6"/>
      <c r="F400" s="5"/>
      <c r="G400" s="6"/>
      <c r="H400" s="6"/>
      <c r="I400" s="19" t="str">
        <f aca="false">IF(COUNTA(A400:H400)=0,"",IF(OR(A400="",NOT(ISNUMBER(B400)),NOT(ISNUMBER(D400)),AND(C400&lt;&gt;"Приход",C400&lt;&gt;"Расход")),"Ошибка: поля или тип",IF(OR(B400&lt;36526,B400&gt;109574,B400&lt;&gt;INT(B400),D400&lt;0),"Ошибка: дата или сумма",IF(COUNTIFS($A$12:$A$511,A400)&lt;&gt;1,"Ошибка: повтор ID",IF(E400="",IF(OR(F400&lt;&gt;"",H400=""),"Ошибка: внеплановая статья/срок","OK"),IF(COUNTIFS(Планы!$A$12:$A$111,E400)&lt;&gt;1,"Ошибка: ID плана",IF(INDEX(Планы!$K$12:$K$111,MATCH(E400,Планы!$A$12:$A$111,0))&lt;&gt;"OK","Ошибка: исходный план",IF(OR(NOT(ISNUMBER(F400)),C400&lt;&gt;INDEX(Планы!$D$12:$D$111,MATCH(E400,Планы!$A$12:$A$111,0))),"Ошибка: срок/направление",IF(AND(F400&gt;=INDEX(Планы!$E$12:$E$111,MATCH(E400,Планы!$A$12:$A$111,0)),F400&lt;=INDEX(Планы!$L$12:$L$111,MATCH(E400,Планы!$A$12:$A$111,0)),IF(INDEX(Планы!$F$12:$F$111,MATCH(E400,Планы!$A$12:$A$111,0))="Разово",F400=INDEX(Планы!$E$12:$E$111,MATCH(E400,Планы!$A$12:$A$111,0)),IF(INDEX(Планы!$F$12:$F$111,MATCH(E400,Планы!$A$12:$A$111,0))="Еженедельно",MOD(F400-INDEX(Планы!$E$12:$E$111,MATCH(E400,Планы!$A$12:$A$111,0)),7)=0,F400=DATE(YEAR(F400),MONTH(F400),MIN(DAY(INDEX(Планы!$E$12:$E$111,MATCH(E400,Планы!$A$12:$A$111,0))),DAY(EOMONTH(F400,0))))))),"OK","Ошибка: нет повторения")))))))))</f>
        <v/>
      </c>
      <c r="J400" s="21" t="str">
        <f aca="false">IF(AND(I400="OK",E400&lt;&gt;""),INDEX(Планы!$G$12:$G$111,MATCH(E400,Планы!$A$12:$A$111,0)),"")</f>
        <v/>
      </c>
      <c r="K400" s="21" t="str">
        <f aca="false">IF(I400&lt;&gt;"OK","",IF(E400="",H400,INDEX(Планы!$C$12:$C$111,MATCH(E400,Планы!$A$12:$A$111,0))))</f>
        <v/>
      </c>
      <c r="L400" s="21" t="n">
        <f aca="false">IF(AND(I400="OK",E400&lt;&gt;"",O400=1),MIN(J400,N400),0)</f>
        <v>0</v>
      </c>
      <c r="M400" s="21" t="n">
        <f aca="false">IF(AND(I400="OK",E400&lt;&gt;"",O400=1),MAX(0,N400-J400),0)</f>
        <v>0</v>
      </c>
      <c r="N400" s="21" t="str">
        <f aca="false">IF(AND(I400="OK",E400&lt;&gt;""),SUMIFS($D$12:$D$511,$E$12:$E$511,E400,$F$12:$F$511,F400,$B$12:$B$511,"&lt;="&amp;Календарь!$L$5,$I$12:$I$511,"OK"),"")</f>
        <v/>
      </c>
      <c r="O400" s="19" t="n">
        <f aca="false">IF(AND(I400="OK",E400&lt;&gt;""),IF(COUNTIFS($E$12:E400,E400,$F$12:F400,F400,$I$12:I400,"OK")=1,1,0),0)</f>
        <v>0</v>
      </c>
    </row>
    <row r="401" customFormat="false" ht="22" hidden="false" customHeight="true" outlineLevel="0" collapsed="false">
      <c r="A401" s="6"/>
      <c r="B401" s="5"/>
      <c r="C401" s="6"/>
      <c r="D401" s="7"/>
      <c r="E401" s="6"/>
      <c r="F401" s="5"/>
      <c r="G401" s="6"/>
      <c r="H401" s="6"/>
      <c r="I401" s="19" t="str">
        <f aca="false">IF(COUNTA(A401:H401)=0,"",IF(OR(A401="",NOT(ISNUMBER(B401)),NOT(ISNUMBER(D401)),AND(C401&lt;&gt;"Приход",C401&lt;&gt;"Расход")),"Ошибка: поля или тип",IF(OR(B401&lt;36526,B401&gt;109574,B401&lt;&gt;INT(B401),D401&lt;0),"Ошибка: дата или сумма",IF(COUNTIFS($A$12:$A$511,A401)&lt;&gt;1,"Ошибка: повтор ID",IF(E401="",IF(OR(F401&lt;&gt;"",H401=""),"Ошибка: внеплановая статья/срок","OK"),IF(COUNTIFS(Планы!$A$12:$A$111,E401)&lt;&gt;1,"Ошибка: ID плана",IF(INDEX(Планы!$K$12:$K$111,MATCH(E401,Планы!$A$12:$A$111,0))&lt;&gt;"OK","Ошибка: исходный план",IF(OR(NOT(ISNUMBER(F401)),C401&lt;&gt;INDEX(Планы!$D$12:$D$111,MATCH(E401,Планы!$A$12:$A$111,0))),"Ошибка: срок/направление",IF(AND(F401&gt;=INDEX(Планы!$E$12:$E$111,MATCH(E401,Планы!$A$12:$A$111,0)),F401&lt;=INDEX(Планы!$L$12:$L$111,MATCH(E401,Планы!$A$12:$A$111,0)),IF(INDEX(Планы!$F$12:$F$111,MATCH(E401,Планы!$A$12:$A$111,0))="Разово",F401=INDEX(Планы!$E$12:$E$111,MATCH(E401,Планы!$A$12:$A$111,0)),IF(INDEX(Планы!$F$12:$F$111,MATCH(E401,Планы!$A$12:$A$111,0))="Еженедельно",MOD(F401-INDEX(Планы!$E$12:$E$111,MATCH(E401,Планы!$A$12:$A$111,0)),7)=0,F401=DATE(YEAR(F401),MONTH(F401),MIN(DAY(INDEX(Планы!$E$12:$E$111,MATCH(E401,Планы!$A$12:$A$111,0))),DAY(EOMONTH(F401,0))))))),"OK","Ошибка: нет повторения")))))))))</f>
        <v/>
      </c>
      <c r="J401" s="21" t="str">
        <f aca="false">IF(AND(I401="OK",E401&lt;&gt;""),INDEX(Планы!$G$12:$G$111,MATCH(E401,Планы!$A$12:$A$111,0)),"")</f>
        <v/>
      </c>
      <c r="K401" s="21" t="str">
        <f aca="false">IF(I401&lt;&gt;"OK","",IF(E401="",H401,INDEX(Планы!$C$12:$C$111,MATCH(E401,Планы!$A$12:$A$111,0))))</f>
        <v/>
      </c>
      <c r="L401" s="21" t="n">
        <f aca="false">IF(AND(I401="OK",E401&lt;&gt;"",O401=1),MIN(J401,N401),0)</f>
        <v>0</v>
      </c>
      <c r="M401" s="21" t="n">
        <f aca="false">IF(AND(I401="OK",E401&lt;&gt;"",O401=1),MAX(0,N401-J401),0)</f>
        <v>0</v>
      </c>
      <c r="N401" s="21" t="str">
        <f aca="false">IF(AND(I401="OK",E401&lt;&gt;""),SUMIFS($D$12:$D$511,$E$12:$E$511,E401,$F$12:$F$511,F401,$B$12:$B$511,"&lt;="&amp;Календарь!$L$5,$I$12:$I$511,"OK"),"")</f>
        <v/>
      </c>
      <c r="O401" s="19" t="n">
        <f aca="false">IF(AND(I401="OK",E401&lt;&gt;""),IF(COUNTIFS($E$12:E401,E401,$F$12:F401,F401,$I$12:I401,"OK")=1,1,0),0)</f>
        <v>0</v>
      </c>
    </row>
    <row r="402" customFormat="false" ht="22" hidden="false" customHeight="true" outlineLevel="0" collapsed="false">
      <c r="A402" s="6"/>
      <c r="B402" s="5"/>
      <c r="C402" s="6"/>
      <c r="D402" s="7"/>
      <c r="E402" s="6"/>
      <c r="F402" s="5"/>
      <c r="G402" s="6"/>
      <c r="H402" s="6"/>
      <c r="I402" s="19" t="str">
        <f aca="false">IF(COUNTA(A402:H402)=0,"",IF(OR(A402="",NOT(ISNUMBER(B402)),NOT(ISNUMBER(D402)),AND(C402&lt;&gt;"Приход",C402&lt;&gt;"Расход")),"Ошибка: поля или тип",IF(OR(B402&lt;36526,B402&gt;109574,B402&lt;&gt;INT(B402),D402&lt;0),"Ошибка: дата или сумма",IF(COUNTIFS($A$12:$A$511,A402)&lt;&gt;1,"Ошибка: повтор ID",IF(E402="",IF(OR(F402&lt;&gt;"",H402=""),"Ошибка: внеплановая статья/срок","OK"),IF(COUNTIFS(Планы!$A$12:$A$111,E402)&lt;&gt;1,"Ошибка: ID плана",IF(INDEX(Планы!$K$12:$K$111,MATCH(E402,Планы!$A$12:$A$111,0))&lt;&gt;"OK","Ошибка: исходный план",IF(OR(NOT(ISNUMBER(F402)),C402&lt;&gt;INDEX(Планы!$D$12:$D$111,MATCH(E402,Планы!$A$12:$A$111,0))),"Ошибка: срок/направление",IF(AND(F402&gt;=INDEX(Планы!$E$12:$E$111,MATCH(E402,Планы!$A$12:$A$111,0)),F402&lt;=INDEX(Планы!$L$12:$L$111,MATCH(E402,Планы!$A$12:$A$111,0)),IF(INDEX(Планы!$F$12:$F$111,MATCH(E402,Планы!$A$12:$A$111,0))="Разово",F402=INDEX(Планы!$E$12:$E$111,MATCH(E402,Планы!$A$12:$A$111,0)),IF(INDEX(Планы!$F$12:$F$111,MATCH(E402,Планы!$A$12:$A$111,0))="Еженедельно",MOD(F402-INDEX(Планы!$E$12:$E$111,MATCH(E402,Планы!$A$12:$A$111,0)),7)=0,F402=DATE(YEAR(F402),MONTH(F402),MIN(DAY(INDEX(Планы!$E$12:$E$111,MATCH(E402,Планы!$A$12:$A$111,0))),DAY(EOMONTH(F402,0))))))),"OK","Ошибка: нет повторения")))))))))</f>
        <v/>
      </c>
      <c r="J402" s="21" t="str">
        <f aca="false">IF(AND(I402="OK",E402&lt;&gt;""),INDEX(Планы!$G$12:$G$111,MATCH(E402,Планы!$A$12:$A$111,0)),"")</f>
        <v/>
      </c>
      <c r="K402" s="21" t="str">
        <f aca="false">IF(I402&lt;&gt;"OK","",IF(E402="",H402,INDEX(Планы!$C$12:$C$111,MATCH(E402,Планы!$A$12:$A$111,0))))</f>
        <v/>
      </c>
      <c r="L402" s="21" t="n">
        <f aca="false">IF(AND(I402="OK",E402&lt;&gt;"",O402=1),MIN(J402,N402),0)</f>
        <v>0</v>
      </c>
      <c r="M402" s="21" t="n">
        <f aca="false">IF(AND(I402="OK",E402&lt;&gt;"",O402=1),MAX(0,N402-J402),0)</f>
        <v>0</v>
      </c>
      <c r="N402" s="21" t="str">
        <f aca="false">IF(AND(I402="OK",E402&lt;&gt;""),SUMIFS($D$12:$D$511,$E$12:$E$511,E402,$F$12:$F$511,F402,$B$12:$B$511,"&lt;="&amp;Календарь!$L$5,$I$12:$I$511,"OK"),"")</f>
        <v/>
      </c>
      <c r="O402" s="19" t="n">
        <f aca="false">IF(AND(I402="OK",E402&lt;&gt;""),IF(COUNTIFS($E$12:E402,E402,$F$12:F402,F402,$I$12:I402,"OK")=1,1,0),0)</f>
        <v>0</v>
      </c>
    </row>
    <row r="403" customFormat="false" ht="22" hidden="false" customHeight="true" outlineLevel="0" collapsed="false">
      <c r="A403" s="6"/>
      <c r="B403" s="5"/>
      <c r="C403" s="6"/>
      <c r="D403" s="7"/>
      <c r="E403" s="6"/>
      <c r="F403" s="5"/>
      <c r="G403" s="6"/>
      <c r="H403" s="6"/>
      <c r="I403" s="19" t="str">
        <f aca="false">IF(COUNTA(A403:H403)=0,"",IF(OR(A403="",NOT(ISNUMBER(B403)),NOT(ISNUMBER(D403)),AND(C403&lt;&gt;"Приход",C403&lt;&gt;"Расход")),"Ошибка: поля или тип",IF(OR(B403&lt;36526,B403&gt;109574,B403&lt;&gt;INT(B403),D403&lt;0),"Ошибка: дата или сумма",IF(COUNTIFS($A$12:$A$511,A403)&lt;&gt;1,"Ошибка: повтор ID",IF(E403="",IF(OR(F403&lt;&gt;"",H403=""),"Ошибка: внеплановая статья/срок","OK"),IF(COUNTIFS(Планы!$A$12:$A$111,E403)&lt;&gt;1,"Ошибка: ID плана",IF(INDEX(Планы!$K$12:$K$111,MATCH(E403,Планы!$A$12:$A$111,0))&lt;&gt;"OK","Ошибка: исходный план",IF(OR(NOT(ISNUMBER(F403)),C403&lt;&gt;INDEX(Планы!$D$12:$D$111,MATCH(E403,Планы!$A$12:$A$111,0))),"Ошибка: срок/направление",IF(AND(F403&gt;=INDEX(Планы!$E$12:$E$111,MATCH(E403,Планы!$A$12:$A$111,0)),F403&lt;=INDEX(Планы!$L$12:$L$111,MATCH(E403,Планы!$A$12:$A$111,0)),IF(INDEX(Планы!$F$12:$F$111,MATCH(E403,Планы!$A$12:$A$111,0))="Разово",F403=INDEX(Планы!$E$12:$E$111,MATCH(E403,Планы!$A$12:$A$111,0)),IF(INDEX(Планы!$F$12:$F$111,MATCH(E403,Планы!$A$12:$A$111,0))="Еженедельно",MOD(F403-INDEX(Планы!$E$12:$E$111,MATCH(E403,Планы!$A$12:$A$111,0)),7)=0,F403=DATE(YEAR(F403),MONTH(F403),MIN(DAY(INDEX(Планы!$E$12:$E$111,MATCH(E403,Планы!$A$12:$A$111,0))),DAY(EOMONTH(F403,0))))))),"OK","Ошибка: нет повторения")))))))))</f>
        <v/>
      </c>
      <c r="J403" s="21" t="str">
        <f aca="false">IF(AND(I403="OK",E403&lt;&gt;""),INDEX(Планы!$G$12:$G$111,MATCH(E403,Планы!$A$12:$A$111,0)),"")</f>
        <v/>
      </c>
      <c r="K403" s="21" t="str">
        <f aca="false">IF(I403&lt;&gt;"OK","",IF(E403="",H403,INDEX(Планы!$C$12:$C$111,MATCH(E403,Планы!$A$12:$A$111,0))))</f>
        <v/>
      </c>
      <c r="L403" s="21" t="n">
        <f aca="false">IF(AND(I403="OK",E403&lt;&gt;"",O403=1),MIN(J403,N403),0)</f>
        <v>0</v>
      </c>
      <c r="M403" s="21" t="n">
        <f aca="false">IF(AND(I403="OK",E403&lt;&gt;"",O403=1),MAX(0,N403-J403),0)</f>
        <v>0</v>
      </c>
      <c r="N403" s="21" t="str">
        <f aca="false">IF(AND(I403="OK",E403&lt;&gt;""),SUMIFS($D$12:$D$511,$E$12:$E$511,E403,$F$12:$F$511,F403,$B$12:$B$511,"&lt;="&amp;Календарь!$L$5,$I$12:$I$511,"OK"),"")</f>
        <v/>
      </c>
      <c r="O403" s="19" t="n">
        <f aca="false">IF(AND(I403="OK",E403&lt;&gt;""),IF(COUNTIFS($E$12:E403,E403,$F$12:F403,F403,$I$12:I403,"OK")=1,1,0),0)</f>
        <v>0</v>
      </c>
    </row>
    <row r="404" customFormat="false" ht="22" hidden="false" customHeight="true" outlineLevel="0" collapsed="false">
      <c r="A404" s="6"/>
      <c r="B404" s="5"/>
      <c r="C404" s="6"/>
      <c r="D404" s="7"/>
      <c r="E404" s="6"/>
      <c r="F404" s="5"/>
      <c r="G404" s="6"/>
      <c r="H404" s="6"/>
      <c r="I404" s="19" t="str">
        <f aca="false">IF(COUNTA(A404:H404)=0,"",IF(OR(A404="",NOT(ISNUMBER(B404)),NOT(ISNUMBER(D404)),AND(C404&lt;&gt;"Приход",C404&lt;&gt;"Расход")),"Ошибка: поля или тип",IF(OR(B404&lt;36526,B404&gt;109574,B404&lt;&gt;INT(B404),D404&lt;0),"Ошибка: дата или сумма",IF(COUNTIFS($A$12:$A$511,A404)&lt;&gt;1,"Ошибка: повтор ID",IF(E404="",IF(OR(F404&lt;&gt;"",H404=""),"Ошибка: внеплановая статья/срок","OK"),IF(COUNTIFS(Планы!$A$12:$A$111,E404)&lt;&gt;1,"Ошибка: ID плана",IF(INDEX(Планы!$K$12:$K$111,MATCH(E404,Планы!$A$12:$A$111,0))&lt;&gt;"OK","Ошибка: исходный план",IF(OR(NOT(ISNUMBER(F404)),C404&lt;&gt;INDEX(Планы!$D$12:$D$111,MATCH(E404,Планы!$A$12:$A$111,0))),"Ошибка: срок/направление",IF(AND(F404&gt;=INDEX(Планы!$E$12:$E$111,MATCH(E404,Планы!$A$12:$A$111,0)),F404&lt;=INDEX(Планы!$L$12:$L$111,MATCH(E404,Планы!$A$12:$A$111,0)),IF(INDEX(Планы!$F$12:$F$111,MATCH(E404,Планы!$A$12:$A$111,0))="Разово",F404=INDEX(Планы!$E$12:$E$111,MATCH(E404,Планы!$A$12:$A$111,0)),IF(INDEX(Планы!$F$12:$F$111,MATCH(E404,Планы!$A$12:$A$111,0))="Еженедельно",MOD(F404-INDEX(Планы!$E$12:$E$111,MATCH(E404,Планы!$A$12:$A$111,0)),7)=0,F404=DATE(YEAR(F404),MONTH(F404),MIN(DAY(INDEX(Планы!$E$12:$E$111,MATCH(E404,Планы!$A$12:$A$111,0))),DAY(EOMONTH(F404,0))))))),"OK","Ошибка: нет повторения")))))))))</f>
        <v/>
      </c>
      <c r="J404" s="21" t="str">
        <f aca="false">IF(AND(I404="OK",E404&lt;&gt;""),INDEX(Планы!$G$12:$G$111,MATCH(E404,Планы!$A$12:$A$111,0)),"")</f>
        <v/>
      </c>
      <c r="K404" s="21" t="str">
        <f aca="false">IF(I404&lt;&gt;"OK","",IF(E404="",H404,INDEX(Планы!$C$12:$C$111,MATCH(E404,Планы!$A$12:$A$111,0))))</f>
        <v/>
      </c>
      <c r="L404" s="21" t="n">
        <f aca="false">IF(AND(I404="OK",E404&lt;&gt;"",O404=1),MIN(J404,N404),0)</f>
        <v>0</v>
      </c>
      <c r="M404" s="21" t="n">
        <f aca="false">IF(AND(I404="OK",E404&lt;&gt;"",O404=1),MAX(0,N404-J404),0)</f>
        <v>0</v>
      </c>
      <c r="N404" s="21" t="str">
        <f aca="false">IF(AND(I404="OK",E404&lt;&gt;""),SUMIFS($D$12:$D$511,$E$12:$E$511,E404,$F$12:$F$511,F404,$B$12:$B$511,"&lt;="&amp;Календарь!$L$5,$I$12:$I$511,"OK"),"")</f>
        <v/>
      </c>
      <c r="O404" s="19" t="n">
        <f aca="false">IF(AND(I404="OK",E404&lt;&gt;""),IF(COUNTIFS($E$12:E404,E404,$F$12:F404,F404,$I$12:I404,"OK")=1,1,0),0)</f>
        <v>0</v>
      </c>
    </row>
    <row r="405" customFormat="false" ht="22" hidden="false" customHeight="true" outlineLevel="0" collapsed="false">
      <c r="A405" s="6"/>
      <c r="B405" s="5"/>
      <c r="C405" s="6"/>
      <c r="D405" s="7"/>
      <c r="E405" s="6"/>
      <c r="F405" s="5"/>
      <c r="G405" s="6"/>
      <c r="H405" s="6"/>
      <c r="I405" s="19" t="str">
        <f aca="false">IF(COUNTA(A405:H405)=0,"",IF(OR(A405="",NOT(ISNUMBER(B405)),NOT(ISNUMBER(D405)),AND(C405&lt;&gt;"Приход",C405&lt;&gt;"Расход")),"Ошибка: поля или тип",IF(OR(B405&lt;36526,B405&gt;109574,B405&lt;&gt;INT(B405),D405&lt;0),"Ошибка: дата или сумма",IF(COUNTIFS($A$12:$A$511,A405)&lt;&gt;1,"Ошибка: повтор ID",IF(E405="",IF(OR(F405&lt;&gt;"",H405=""),"Ошибка: внеплановая статья/срок","OK"),IF(COUNTIFS(Планы!$A$12:$A$111,E405)&lt;&gt;1,"Ошибка: ID плана",IF(INDEX(Планы!$K$12:$K$111,MATCH(E405,Планы!$A$12:$A$111,0))&lt;&gt;"OK","Ошибка: исходный план",IF(OR(NOT(ISNUMBER(F405)),C405&lt;&gt;INDEX(Планы!$D$12:$D$111,MATCH(E405,Планы!$A$12:$A$111,0))),"Ошибка: срок/направление",IF(AND(F405&gt;=INDEX(Планы!$E$12:$E$111,MATCH(E405,Планы!$A$12:$A$111,0)),F405&lt;=INDEX(Планы!$L$12:$L$111,MATCH(E405,Планы!$A$12:$A$111,0)),IF(INDEX(Планы!$F$12:$F$111,MATCH(E405,Планы!$A$12:$A$111,0))="Разово",F405=INDEX(Планы!$E$12:$E$111,MATCH(E405,Планы!$A$12:$A$111,0)),IF(INDEX(Планы!$F$12:$F$111,MATCH(E405,Планы!$A$12:$A$111,0))="Еженедельно",MOD(F405-INDEX(Планы!$E$12:$E$111,MATCH(E405,Планы!$A$12:$A$111,0)),7)=0,F405=DATE(YEAR(F405),MONTH(F405),MIN(DAY(INDEX(Планы!$E$12:$E$111,MATCH(E405,Планы!$A$12:$A$111,0))),DAY(EOMONTH(F405,0))))))),"OK","Ошибка: нет повторения")))))))))</f>
        <v/>
      </c>
      <c r="J405" s="21" t="str">
        <f aca="false">IF(AND(I405="OK",E405&lt;&gt;""),INDEX(Планы!$G$12:$G$111,MATCH(E405,Планы!$A$12:$A$111,0)),"")</f>
        <v/>
      </c>
      <c r="K405" s="21" t="str">
        <f aca="false">IF(I405&lt;&gt;"OK","",IF(E405="",H405,INDEX(Планы!$C$12:$C$111,MATCH(E405,Планы!$A$12:$A$111,0))))</f>
        <v/>
      </c>
      <c r="L405" s="21" t="n">
        <f aca="false">IF(AND(I405="OK",E405&lt;&gt;"",O405=1),MIN(J405,N405),0)</f>
        <v>0</v>
      </c>
      <c r="M405" s="21" t="n">
        <f aca="false">IF(AND(I405="OK",E405&lt;&gt;"",O405=1),MAX(0,N405-J405),0)</f>
        <v>0</v>
      </c>
      <c r="N405" s="21" t="str">
        <f aca="false">IF(AND(I405="OK",E405&lt;&gt;""),SUMIFS($D$12:$D$511,$E$12:$E$511,E405,$F$12:$F$511,F405,$B$12:$B$511,"&lt;="&amp;Календарь!$L$5,$I$12:$I$511,"OK"),"")</f>
        <v/>
      </c>
      <c r="O405" s="19" t="n">
        <f aca="false">IF(AND(I405="OK",E405&lt;&gt;""),IF(COUNTIFS($E$12:E405,E405,$F$12:F405,F405,$I$12:I405,"OK")=1,1,0),0)</f>
        <v>0</v>
      </c>
    </row>
    <row r="406" customFormat="false" ht="22" hidden="false" customHeight="true" outlineLevel="0" collapsed="false">
      <c r="A406" s="6"/>
      <c r="B406" s="5"/>
      <c r="C406" s="6"/>
      <c r="D406" s="7"/>
      <c r="E406" s="6"/>
      <c r="F406" s="5"/>
      <c r="G406" s="6"/>
      <c r="H406" s="6"/>
      <c r="I406" s="19" t="str">
        <f aca="false">IF(COUNTA(A406:H406)=0,"",IF(OR(A406="",NOT(ISNUMBER(B406)),NOT(ISNUMBER(D406)),AND(C406&lt;&gt;"Приход",C406&lt;&gt;"Расход")),"Ошибка: поля или тип",IF(OR(B406&lt;36526,B406&gt;109574,B406&lt;&gt;INT(B406),D406&lt;0),"Ошибка: дата или сумма",IF(COUNTIFS($A$12:$A$511,A406)&lt;&gt;1,"Ошибка: повтор ID",IF(E406="",IF(OR(F406&lt;&gt;"",H406=""),"Ошибка: внеплановая статья/срок","OK"),IF(COUNTIFS(Планы!$A$12:$A$111,E406)&lt;&gt;1,"Ошибка: ID плана",IF(INDEX(Планы!$K$12:$K$111,MATCH(E406,Планы!$A$12:$A$111,0))&lt;&gt;"OK","Ошибка: исходный план",IF(OR(NOT(ISNUMBER(F406)),C406&lt;&gt;INDEX(Планы!$D$12:$D$111,MATCH(E406,Планы!$A$12:$A$111,0))),"Ошибка: срок/направление",IF(AND(F406&gt;=INDEX(Планы!$E$12:$E$111,MATCH(E406,Планы!$A$12:$A$111,0)),F406&lt;=INDEX(Планы!$L$12:$L$111,MATCH(E406,Планы!$A$12:$A$111,0)),IF(INDEX(Планы!$F$12:$F$111,MATCH(E406,Планы!$A$12:$A$111,0))="Разово",F406=INDEX(Планы!$E$12:$E$111,MATCH(E406,Планы!$A$12:$A$111,0)),IF(INDEX(Планы!$F$12:$F$111,MATCH(E406,Планы!$A$12:$A$111,0))="Еженедельно",MOD(F406-INDEX(Планы!$E$12:$E$111,MATCH(E406,Планы!$A$12:$A$111,0)),7)=0,F406=DATE(YEAR(F406),MONTH(F406),MIN(DAY(INDEX(Планы!$E$12:$E$111,MATCH(E406,Планы!$A$12:$A$111,0))),DAY(EOMONTH(F406,0))))))),"OK","Ошибка: нет повторения")))))))))</f>
        <v/>
      </c>
      <c r="J406" s="21" t="str">
        <f aca="false">IF(AND(I406="OK",E406&lt;&gt;""),INDEX(Планы!$G$12:$G$111,MATCH(E406,Планы!$A$12:$A$111,0)),"")</f>
        <v/>
      </c>
      <c r="K406" s="21" t="str">
        <f aca="false">IF(I406&lt;&gt;"OK","",IF(E406="",H406,INDEX(Планы!$C$12:$C$111,MATCH(E406,Планы!$A$12:$A$111,0))))</f>
        <v/>
      </c>
      <c r="L406" s="21" t="n">
        <f aca="false">IF(AND(I406="OK",E406&lt;&gt;"",O406=1),MIN(J406,N406),0)</f>
        <v>0</v>
      </c>
      <c r="M406" s="21" t="n">
        <f aca="false">IF(AND(I406="OK",E406&lt;&gt;"",O406=1),MAX(0,N406-J406),0)</f>
        <v>0</v>
      </c>
      <c r="N406" s="21" t="str">
        <f aca="false">IF(AND(I406="OK",E406&lt;&gt;""),SUMIFS($D$12:$D$511,$E$12:$E$511,E406,$F$12:$F$511,F406,$B$12:$B$511,"&lt;="&amp;Календарь!$L$5,$I$12:$I$511,"OK"),"")</f>
        <v/>
      </c>
      <c r="O406" s="19" t="n">
        <f aca="false">IF(AND(I406="OK",E406&lt;&gt;""),IF(COUNTIFS($E$12:E406,E406,$F$12:F406,F406,$I$12:I406,"OK")=1,1,0),0)</f>
        <v>0</v>
      </c>
    </row>
    <row r="407" customFormat="false" ht="22" hidden="false" customHeight="true" outlineLevel="0" collapsed="false">
      <c r="A407" s="6"/>
      <c r="B407" s="5"/>
      <c r="C407" s="6"/>
      <c r="D407" s="7"/>
      <c r="E407" s="6"/>
      <c r="F407" s="5"/>
      <c r="G407" s="6"/>
      <c r="H407" s="6"/>
      <c r="I407" s="19" t="str">
        <f aca="false">IF(COUNTA(A407:H407)=0,"",IF(OR(A407="",NOT(ISNUMBER(B407)),NOT(ISNUMBER(D407)),AND(C407&lt;&gt;"Приход",C407&lt;&gt;"Расход")),"Ошибка: поля или тип",IF(OR(B407&lt;36526,B407&gt;109574,B407&lt;&gt;INT(B407),D407&lt;0),"Ошибка: дата или сумма",IF(COUNTIFS($A$12:$A$511,A407)&lt;&gt;1,"Ошибка: повтор ID",IF(E407="",IF(OR(F407&lt;&gt;"",H407=""),"Ошибка: внеплановая статья/срок","OK"),IF(COUNTIFS(Планы!$A$12:$A$111,E407)&lt;&gt;1,"Ошибка: ID плана",IF(INDEX(Планы!$K$12:$K$111,MATCH(E407,Планы!$A$12:$A$111,0))&lt;&gt;"OK","Ошибка: исходный план",IF(OR(NOT(ISNUMBER(F407)),C407&lt;&gt;INDEX(Планы!$D$12:$D$111,MATCH(E407,Планы!$A$12:$A$111,0))),"Ошибка: срок/направление",IF(AND(F407&gt;=INDEX(Планы!$E$12:$E$111,MATCH(E407,Планы!$A$12:$A$111,0)),F407&lt;=INDEX(Планы!$L$12:$L$111,MATCH(E407,Планы!$A$12:$A$111,0)),IF(INDEX(Планы!$F$12:$F$111,MATCH(E407,Планы!$A$12:$A$111,0))="Разово",F407=INDEX(Планы!$E$12:$E$111,MATCH(E407,Планы!$A$12:$A$111,0)),IF(INDEX(Планы!$F$12:$F$111,MATCH(E407,Планы!$A$12:$A$111,0))="Еженедельно",MOD(F407-INDEX(Планы!$E$12:$E$111,MATCH(E407,Планы!$A$12:$A$111,0)),7)=0,F407=DATE(YEAR(F407),MONTH(F407),MIN(DAY(INDEX(Планы!$E$12:$E$111,MATCH(E407,Планы!$A$12:$A$111,0))),DAY(EOMONTH(F407,0))))))),"OK","Ошибка: нет повторения")))))))))</f>
        <v/>
      </c>
      <c r="J407" s="21" t="str">
        <f aca="false">IF(AND(I407="OK",E407&lt;&gt;""),INDEX(Планы!$G$12:$G$111,MATCH(E407,Планы!$A$12:$A$111,0)),"")</f>
        <v/>
      </c>
      <c r="K407" s="21" t="str">
        <f aca="false">IF(I407&lt;&gt;"OK","",IF(E407="",H407,INDEX(Планы!$C$12:$C$111,MATCH(E407,Планы!$A$12:$A$111,0))))</f>
        <v/>
      </c>
      <c r="L407" s="21" t="n">
        <f aca="false">IF(AND(I407="OK",E407&lt;&gt;"",O407=1),MIN(J407,N407),0)</f>
        <v>0</v>
      </c>
      <c r="M407" s="21" t="n">
        <f aca="false">IF(AND(I407="OK",E407&lt;&gt;"",O407=1),MAX(0,N407-J407),0)</f>
        <v>0</v>
      </c>
      <c r="N407" s="21" t="str">
        <f aca="false">IF(AND(I407="OK",E407&lt;&gt;""),SUMIFS($D$12:$D$511,$E$12:$E$511,E407,$F$12:$F$511,F407,$B$12:$B$511,"&lt;="&amp;Календарь!$L$5,$I$12:$I$511,"OK"),"")</f>
        <v/>
      </c>
      <c r="O407" s="19" t="n">
        <f aca="false">IF(AND(I407="OK",E407&lt;&gt;""),IF(COUNTIFS($E$12:E407,E407,$F$12:F407,F407,$I$12:I407,"OK")=1,1,0),0)</f>
        <v>0</v>
      </c>
    </row>
    <row r="408" customFormat="false" ht="22" hidden="false" customHeight="true" outlineLevel="0" collapsed="false">
      <c r="A408" s="6"/>
      <c r="B408" s="5"/>
      <c r="C408" s="6"/>
      <c r="D408" s="7"/>
      <c r="E408" s="6"/>
      <c r="F408" s="5"/>
      <c r="G408" s="6"/>
      <c r="H408" s="6"/>
      <c r="I408" s="19" t="str">
        <f aca="false">IF(COUNTA(A408:H408)=0,"",IF(OR(A408="",NOT(ISNUMBER(B408)),NOT(ISNUMBER(D408)),AND(C408&lt;&gt;"Приход",C408&lt;&gt;"Расход")),"Ошибка: поля или тип",IF(OR(B408&lt;36526,B408&gt;109574,B408&lt;&gt;INT(B408),D408&lt;0),"Ошибка: дата или сумма",IF(COUNTIFS($A$12:$A$511,A408)&lt;&gt;1,"Ошибка: повтор ID",IF(E408="",IF(OR(F408&lt;&gt;"",H408=""),"Ошибка: внеплановая статья/срок","OK"),IF(COUNTIFS(Планы!$A$12:$A$111,E408)&lt;&gt;1,"Ошибка: ID плана",IF(INDEX(Планы!$K$12:$K$111,MATCH(E408,Планы!$A$12:$A$111,0))&lt;&gt;"OK","Ошибка: исходный план",IF(OR(NOT(ISNUMBER(F408)),C408&lt;&gt;INDEX(Планы!$D$12:$D$111,MATCH(E408,Планы!$A$12:$A$111,0))),"Ошибка: срок/направление",IF(AND(F408&gt;=INDEX(Планы!$E$12:$E$111,MATCH(E408,Планы!$A$12:$A$111,0)),F408&lt;=INDEX(Планы!$L$12:$L$111,MATCH(E408,Планы!$A$12:$A$111,0)),IF(INDEX(Планы!$F$12:$F$111,MATCH(E408,Планы!$A$12:$A$111,0))="Разово",F408=INDEX(Планы!$E$12:$E$111,MATCH(E408,Планы!$A$12:$A$111,0)),IF(INDEX(Планы!$F$12:$F$111,MATCH(E408,Планы!$A$12:$A$111,0))="Еженедельно",MOD(F408-INDEX(Планы!$E$12:$E$111,MATCH(E408,Планы!$A$12:$A$111,0)),7)=0,F408=DATE(YEAR(F408),MONTH(F408),MIN(DAY(INDEX(Планы!$E$12:$E$111,MATCH(E408,Планы!$A$12:$A$111,0))),DAY(EOMONTH(F408,0))))))),"OK","Ошибка: нет повторения")))))))))</f>
        <v/>
      </c>
      <c r="J408" s="21" t="str">
        <f aca="false">IF(AND(I408="OK",E408&lt;&gt;""),INDEX(Планы!$G$12:$G$111,MATCH(E408,Планы!$A$12:$A$111,0)),"")</f>
        <v/>
      </c>
      <c r="K408" s="21" t="str">
        <f aca="false">IF(I408&lt;&gt;"OK","",IF(E408="",H408,INDEX(Планы!$C$12:$C$111,MATCH(E408,Планы!$A$12:$A$111,0))))</f>
        <v/>
      </c>
      <c r="L408" s="21" t="n">
        <f aca="false">IF(AND(I408="OK",E408&lt;&gt;"",O408=1),MIN(J408,N408),0)</f>
        <v>0</v>
      </c>
      <c r="M408" s="21" t="n">
        <f aca="false">IF(AND(I408="OK",E408&lt;&gt;"",O408=1),MAX(0,N408-J408),0)</f>
        <v>0</v>
      </c>
      <c r="N408" s="21" t="str">
        <f aca="false">IF(AND(I408="OK",E408&lt;&gt;""),SUMIFS($D$12:$D$511,$E$12:$E$511,E408,$F$12:$F$511,F408,$B$12:$B$511,"&lt;="&amp;Календарь!$L$5,$I$12:$I$511,"OK"),"")</f>
        <v/>
      </c>
      <c r="O408" s="19" t="n">
        <f aca="false">IF(AND(I408="OK",E408&lt;&gt;""),IF(COUNTIFS($E$12:E408,E408,$F$12:F408,F408,$I$12:I408,"OK")=1,1,0),0)</f>
        <v>0</v>
      </c>
    </row>
    <row r="409" customFormat="false" ht="22" hidden="false" customHeight="true" outlineLevel="0" collapsed="false">
      <c r="A409" s="6"/>
      <c r="B409" s="5"/>
      <c r="C409" s="6"/>
      <c r="D409" s="7"/>
      <c r="E409" s="6"/>
      <c r="F409" s="5"/>
      <c r="G409" s="6"/>
      <c r="H409" s="6"/>
      <c r="I409" s="19" t="str">
        <f aca="false">IF(COUNTA(A409:H409)=0,"",IF(OR(A409="",NOT(ISNUMBER(B409)),NOT(ISNUMBER(D409)),AND(C409&lt;&gt;"Приход",C409&lt;&gt;"Расход")),"Ошибка: поля или тип",IF(OR(B409&lt;36526,B409&gt;109574,B409&lt;&gt;INT(B409),D409&lt;0),"Ошибка: дата или сумма",IF(COUNTIFS($A$12:$A$511,A409)&lt;&gt;1,"Ошибка: повтор ID",IF(E409="",IF(OR(F409&lt;&gt;"",H409=""),"Ошибка: внеплановая статья/срок","OK"),IF(COUNTIFS(Планы!$A$12:$A$111,E409)&lt;&gt;1,"Ошибка: ID плана",IF(INDEX(Планы!$K$12:$K$111,MATCH(E409,Планы!$A$12:$A$111,0))&lt;&gt;"OK","Ошибка: исходный план",IF(OR(NOT(ISNUMBER(F409)),C409&lt;&gt;INDEX(Планы!$D$12:$D$111,MATCH(E409,Планы!$A$12:$A$111,0))),"Ошибка: срок/направление",IF(AND(F409&gt;=INDEX(Планы!$E$12:$E$111,MATCH(E409,Планы!$A$12:$A$111,0)),F409&lt;=INDEX(Планы!$L$12:$L$111,MATCH(E409,Планы!$A$12:$A$111,0)),IF(INDEX(Планы!$F$12:$F$111,MATCH(E409,Планы!$A$12:$A$111,0))="Разово",F409=INDEX(Планы!$E$12:$E$111,MATCH(E409,Планы!$A$12:$A$111,0)),IF(INDEX(Планы!$F$12:$F$111,MATCH(E409,Планы!$A$12:$A$111,0))="Еженедельно",MOD(F409-INDEX(Планы!$E$12:$E$111,MATCH(E409,Планы!$A$12:$A$111,0)),7)=0,F409=DATE(YEAR(F409),MONTH(F409),MIN(DAY(INDEX(Планы!$E$12:$E$111,MATCH(E409,Планы!$A$12:$A$111,0))),DAY(EOMONTH(F409,0))))))),"OK","Ошибка: нет повторения")))))))))</f>
        <v/>
      </c>
      <c r="J409" s="21" t="str">
        <f aca="false">IF(AND(I409="OK",E409&lt;&gt;""),INDEX(Планы!$G$12:$G$111,MATCH(E409,Планы!$A$12:$A$111,0)),"")</f>
        <v/>
      </c>
      <c r="K409" s="21" t="str">
        <f aca="false">IF(I409&lt;&gt;"OK","",IF(E409="",H409,INDEX(Планы!$C$12:$C$111,MATCH(E409,Планы!$A$12:$A$111,0))))</f>
        <v/>
      </c>
      <c r="L409" s="21" t="n">
        <f aca="false">IF(AND(I409="OK",E409&lt;&gt;"",O409=1),MIN(J409,N409),0)</f>
        <v>0</v>
      </c>
      <c r="M409" s="21" t="n">
        <f aca="false">IF(AND(I409="OK",E409&lt;&gt;"",O409=1),MAX(0,N409-J409),0)</f>
        <v>0</v>
      </c>
      <c r="N409" s="21" t="str">
        <f aca="false">IF(AND(I409="OK",E409&lt;&gt;""),SUMIFS($D$12:$D$511,$E$12:$E$511,E409,$F$12:$F$511,F409,$B$12:$B$511,"&lt;="&amp;Календарь!$L$5,$I$12:$I$511,"OK"),"")</f>
        <v/>
      </c>
      <c r="O409" s="19" t="n">
        <f aca="false">IF(AND(I409="OK",E409&lt;&gt;""),IF(COUNTIFS($E$12:E409,E409,$F$12:F409,F409,$I$12:I409,"OK")=1,1,0),0)</f>
        <v>0</v>
      </c>
    </row>
    <row r="410" customFormat="false" ht="22" hidden="false" customHeight="true" outlineLevel="0" collapsed="false">
      <c r="A410" s="6"/>
      <c r="B410" s="5"/>
      <c r="C410" s="6"/>
      <c r="D410" s="7"/>
      <c r="E410" s="6"/>
      <c r="F410" s="5"/>
      <c r="G410" s="6"/>
      <c r="H410" s="6"/>
      <c r="I410" s="19" t="str">
        <f aca="false">IF(COUNTA(A410:H410)=0,"",IF(OR(A410="",NOT(ISNUMBER(B410)),NOT(ISNUMBER(D410)),AND(C410&lt;&gt;"Приход",C410&lt;&gt;"Расход")),"Ошибка: поля или тип",IF(OR(B410&lt;36526,B410&gt;109574,B410&lt;&gt;INT(B410),D410&lt;0),"Ошибка: дата или сумма",IF(COUNTIFS($A$12:$A$511,A410)&lt;&gt;1,"Ошибка: повтор ID",IF(E410="",IF(OR(F410&lt;&gt;"",H410=""),"Ошибка: внеплановая статья/срок","OK"),IF(COUNTIFS(Планы!$A$12:$A$111,E410)&lt;&gt;1,"Ошибка: ID плана",IF(INDEX(Планы!$K$12:$K$111,MATCH(E410,Планы!$A$12:$A$111,0))&lt;&gt;"OK","Ошибка: исходный план",IF(OR(NOT(ISNUMBER(F410)),C410&lt;&gt;INDEX(Планы!$D$12:$D$111,MATCH(E410,Планы!$A$12:$A$111,0))),"Ошибка: срок/направление",IF(AND(F410&gt;=INDEX(Планы!$E$12:$E$111,MATCH(E410,Планы!$A$12:$A$111,0)),F410&lt;=INDEX(Планы!$L$12:$L$111,MATCH(E410,Планы!$A$12:$A$111,0)),IF(INDEX(Планы!$F$12:$F$111,MATCH(E410,Планы!$A$12:$A$111,0))="Разово",F410=INDEX(Планы!$E$12:$E$111,MATCH(E410,Планы!$A$12:$A$111,0)),IF(INDEX(Планы!$F$12:$F$111,MATCH(E410,Планы!$A$12:$A$111,0))="Еженедельно",MOD(F410-INDEX(Планы!$E$12:$E$111,MATCH(E410,Планы!$A$12:$A$111,0)),7)=0,F410=DATE(YEAR(F410),MONTH(F410),MIN(DAY(INDEX(Планы!$E$12:$E$111,MATCH(E410,Планы!$A$12:$A$111,0))),DAY(EOMONTH(F410,0))))))),"OK","Ошибка: нет повторения")))))))))</f>
        <v/>
      </c>
      <c r="J410" s="21" t="str">
        <f aca="false">IF(AND(I410="OK",E410&lt;&gt;""),INDEX(Планы!$G$12:$G$111,MATCH(E410,Планы!$A$12:$A$111,0)),"")</f>
        <v/>
      </c>
      <c r="K410" s="21" t="str">
        <f aca="false">IF(I410&lt;&gt;"OK","",IF(E410="",H410,INDEX(Планы!$C$12:$C$111,MATCH(E410,Планы!$A$12:$A$111,0))))</f>
        <v/>
      </c>
      <c r="L410" s="21" t="n">
        <f aca="false">IF(AND(I410="OK",E410&lt;&gt;"",O410=1),MIN(J410,N410),0)</f>
        <v>0</v>
      </c>
      <c r="M410" s="21" t="n">
        <f aca="false">IF(AND(I410="OK",E410&lt;&gt;"",O410=1),MAX(0,N410-J410),0)</f>
        <v>0</v>
      </c>
      <c r="N410" s="21" t="str">
        <f aca="false">IF(AND(I410="OK",E410&lt;&gt;""),SUMIFS($D$12:$D$511,$E$12:$E$511,E410,$F$12:$F$511,F410,$B$12:$B$511,"&lt;="&amp;Календарь!$L$5,$I$12:$I$511,"OK"),"")</f>
        <v/>
      </c>
      <c r="O410" s="19" t="n">
        <f aca="false">IF(AND(I410="OK",E410&lt;&gt;""),IF(COUNTIFS($E$12:E410,E410,$F$12:F410,F410,$I$12:I410,"OK")=1,1,0),0)</f>
        <v>0</v>
      </c>
    </row>
    <row r="411" customFormat="false" ht="22" hidden="false" customHeight="true" outlineLevel="0" collapsed="false">
      <c r="A411" s="6"/>
      <c r="B411" s="5"/>
      <c r="C411" s="6"/>
      <c r="D411" s="7"/>
      <c r="E411" s="6"/>
      <c r="F411" s="5"/>
      <c r="G411" s="6"/>
      <c r="H411" s="6"/>
      <c r="I411" s="19" t="str">
        <f aca="false">IF(COUNTA(A411:H411)=0,"",IF(OR(A411="",NOT(ISNUMBER(B411)),NOT(ISNUMBER(D411)),AND(C411&lt;&gt;"Приход",C411&lt;&gt;"Расход")),"Ошибка: поля или тип",IF(OR(B411&lt;36526,B411&gt;109574,B411&lt;&gt;INT(B411),D411&lt;0),"Ошибка: дата или сумма",IF(COUNTIFS($A$12:$A$511,A411)&lt;&gt;1,"Ошибка: повтор ID",IF(E411="",IF(OR(F411&lt;&gt;"",H411=""),"Ошибка: внеплановая статья/срок","OK"),IF(COUNTIFS(Планы!$A$12:$A$111,E411)&lt;&gt;1,"Ошибка: ID плана",IF(INDEX(Планы!$K$12:$K$111,MATCH(E411,Планы!$A$12:$A$111,0))&lt;&gt;"OK","Ошибка: исходный план",IF(OR(NOT(ISNUMBER(F411)),C411&lt;&gt;INDEX(Планы!$D$12:$D$111,MATCH(E411,Планы!$A$12:$A$111,0))),"Ошибка: срок/направление",IF(AND(F411&gt;=INDEX(Планы!$E$12:$E$111,MATCH(E411,Планы!$A$12:$A$111,0)),F411&lt;=INDEX(Планы!$L$12:$L$111,MATCH(E411,Планы!$A$12:$A$111,0)),IF(INDEX(Планы!$F$12:$F$111,MATCH(E411,Планы!$A$12:$A$111,0))="Разово",F411=INDEX(Планы!$E$12:$E$111,MATCH(E411,Планы!$A$12:$A$111,0)),IF(INDEX(Планы!$F$12:$F$111,MATCH(E411,Планы!$A$12:$A$111,0))="Еженедельно",MOD(F411-INDEX(Планы!$E$12:$E$111,MATCH(E411,Планы!$A$12:$A$111,0)),7)=0,F411=DATE(YEAR(F411),MONTH(F411),MIN(DAY(INDEX(Планы!$E$12:$E$111,MATCH(E411,Планы!$A$12:$A$111,0))),DAY(EOMONTH(F411,0))))))),"OK","Ошибка: нет повторения")))))))))</f>
        <v/>
      </c>
      <c r="J411" s="21" t="str">
        <f aca="false">IF(AND(I411="OK",E411&lt;&gt;""),INDEX(Планы!$G$12:$G$111,MATCH(E411,Планы!$A$12:$A$111,0)),"")</f>
        <v/>
      </c>
      <c r="K411" s="21" t="str">
        <f aca="false">IF(I411&lt;&gt;"OK","",IF(E411="",H411,INDEX(Планы!$C$12:$C$111,MATCH(E411,Планы!$A$12:$A$111,0))))</f>
        <v/>
      </c>
      <c r="L411" s="21" t="n">
        <f aca="false">IF(AND(I411="OK",E411&lt;&gt;"",O411=1),MIN(J411,N411),0)</f>
        <v>0</v>
      </c>
      <c r="M411" s="21" t="n">
        <f aca="false">IF(AND(I411="OK",E411&lt;&gt;"",O411=1),MAX(0,N411-J411),0)</f>
        <v>0</v>
      </c>
      <c r="N411" s="21" t="str">
        <f aca="false">IF(AND(I411="OK",E411&lt;&gt;""),SUMIFS($D$12:$D$511,$E$12:$E$511,E411,$F$12:$F$511,F411,$B$12:$B$511,"&lt;="&amp;Календарь!$L$5,$I$12:$I$511,"OK"),"")</f>
        <v/>
      </c>
      <c r="O411" s="19" t="n">
        <f aca="false">IF(AND(I411="OK",E411&lt;&gt;""),IF(COUNTIFS($E$12:E411,E411,$F$12:F411,F411,$I$12:I411,"OK")=1,1,0),0)</f>
        <v>0</v>
      </c>
    </row>
    <row r="412" customFormat="false" ht="22" hidden="false" customHeight="true" outlineLevel="0" collapsed="false">
      <c r="A412" s="6"/>
      <c r="B412" s="5"/>
      <c r="C412" s="6"/>
      <c r="D412" s="7"/>
      <c r="E412" s="6"/>
      <c r="F412" s="5"/>
      <c r="G412" s="6"/>
      <c r="H412" s="6"/>
      <c r="I412" s="19" t="str">
        <f aca="false">IF(COUNTA(A412:H412)=0,"",IF(OR(A412="",NOT(ISNUMBER(B412)),NOT(ISNUMBER(D412)),AND(C412&lt;&gt;"Приход",C412&lt;&gt;"Расход")),"Ошибка: поля или тип",IF(OR(B412&lt;36526,B412&gt;109574,B412&lt;&gt;INT(B412),D412&lt;0),"Ошибка: дата или сумма",IF(COUNTIFS($A$12:$A$511,A412)&lt;&gt;1,"Ошибка: повтор ID",IF(E412="",IF(OR(F412&lt;&gt;"",H412=""),"Ошибка: внеплановая статья/срок","OK"),IF(COUNTIFS(Планы!$A$12:$A$111,E412)&lt;&gt;1,"Ошибка: ID плана",IF(INDEX(Планы!$K$12:$K$111,MATCH(E412,Планы!$A$12:$A$111,0))&lt;&gt;"OK","Ошибка: исходный план",IF(OR(NOT(ISNUMBER(F412)),C412&lt;&gt;INDEX(Планы!$D$12:$D$111,MATCH(E412,Планы!$A$12:$A$111,0))),"Ошибка: срок/направление",IF(AND(F412&gt;=INDEX(Планы!$E$12:$E$111,MATCH(E412,Планы!$A$12:$A$111,0)),F412&lt;=INDEX(Планы!$L$12:$L$111,MATCH(E412,Планы!$A$12:$A$111,0)),IF(INDEX(Планы!$F$12:$F$111,MATCH(E412,Планы!$A$12:$A$111,0))="Разово",F412=INDEX(Планы!$E$12:$E$111,MATCH(E412,Планы!$A$12:$A$111,0)),IF(INDEX(Планы!$F$12:$F$111,MATCH(E412,Планы!$A$12:$A$111,0))="Еженедельно",MOD(F412-INDEX(Планы!$E$12:$E$111,MATCH(E412,Планы!$A$12:$A$111,0)),7)=0,F412=DATE(YEAR(F412),MONTH(F412),MIN(DAY(INDEX(Планы!$E$12:$E$111,MATCH(E412,Планы!$A$12:$A$111,0))),DAY(EOMONTH(F412,0))))))),"OK","Ошибка: нет повторения")))))))))</f>
        <v/>
      </c>
      <c r="J412" s="21" t="str">
        <f aca="false">IF(AND(I412="OK",E412&lt;&gt;""),INDEX(Планы!$G$12:$G$111,MATCH(E412,Планы!$A$12:$A$111,0)),"")</f>
        <v/>
      </c>
      <c r="K412" s="21" t="str">
        <f aca="false">IF(I412&lt;&gt;"OK","",IF(E412="",H412,INDEX(Планы!$C$12:$C$111,MATCH(E412,Планы!$A$12:$A$111,0))))</f>
        <v/>
      </c>
      <c r="L412" s="21" t="n">
        <f aca="false">IF(AND(I412="OK",E412&lt;&gt;"",O412=1),MIN(J412,N412),0)</f>
        <v>0</v>
      </c>
      <c r="M412" s="21" t="n">
        <f aca="false">IF(AND(I412="OK",E412&lt;&gt;"",O412=1),MAX(0,N412-J412),0)</f>
        <v>0</v>
      </c>
      <c r="N412" s="21" t="str">
        <f aca="false">IF(AND(I412="OK",E412&lt;&gt;""),SUMIFS($D$12:$D$511,$E$12:$E$511,E412,$F$12:$F$511,F412,$B$12:$B$511,"&lt;="&amp;Календарь!$L$5,$I$12:$I$511,"OK"),"")</f>
        <v/>
      </c>
      <c r="O412" s="19" t="n">
        <f aca="false">IF(AND(I412="OK",E412&lt;&gt;""),IF(COUNTIFS($E$12:E412,E412,$F$12:F412,F412,$I$12:I412,"OK")=1,1,0),0)</f>
        <v>0</v>
      </c>
    </row>
    <row r="413" customFormat="false" ht="22" hidden="false" customHeight="true" outlineLevel="0" collapsed="false">
      <c r="A413" s="6"/>
      <c r="B413" s="5"/>
      <c r="C413" s="6"/>
      <c r="D413" s="7"/>
      <c r="E413" s="6"/>
      <c r="F413" s="5"/>
      <c r="G413" s="6"/>
      <c r="H413" s="6"/>
      <c r="I413" s="19" t="str">
        <f aca="false">IF(COUNTA(A413:H413)=0,"",IF(OR(A413="",NOT(ISNUMBER(B413)),NOT(ISNUMBER(D413)),AND(C413&lt;&gt;"Приход",C413&lt;&gt;"Расход")),"Ошибка: поля или тип",IF(OR(B413&lt;36526,B413&gt;109574,B413&lt;&gt;INT(B413),D413&lt;0),"Ошибка: дата или сумма",IF(COUNTIFS($A$12:$A$511,A413)&lt;&gt;1,"Ошибка: повтор ID",IF(E413="",IF(OR(F413&lt;&gt;"",H413=""),"Ошибка: внеплановая статья/срок","OK"),IF(COUNTIFS(Планы!$A$12:$A$111,E413)&lt;&gt;1,"Ошибка: ID плана",IF(INDEX(Планы!$K$12:$K$111,MATCH(E413,Планы!$A$12:$A$111,0))&lt;&gt;"OK","Ошибка: исходный план",IF(OR(NOT(ISNUMBER(F413)),C413&lt;&gt;INDEX(Планы!$D$12:$D$111,MATCH(E413,Планы!$A$12:$A$111,0))),"Ошибка: срок/направление",IF(AND(F413&gt;=INDEX(Планы!$E$12:$E$111,MATCH(E413,Планы!$A$12:$A$111,0)),F413&lt;=INDEX(Планы!$L$12:$L$111,MATCH(E413,Планы!$A$12:$A$111,0)),IF(INDEX(Планы!$F$12:$F$111,MATCH(E413,Планы!$A$12:$A$111,0))="Разово",F413=INDEX(Планы!$E$12:$E$111,MATCH(E413,Планы!$A$12:$A$111,0)),IF(INDEX(Планы!$F$12:$F$111,MATCH(E413,Планы!$A$12:$A$111,0))="Еженедельно",MOD(F413-INDEX(Планы!$E$12:$E$111,MATCH(E413,Планы!$A$12:$A$111,0)),7)=0,F413=DATE(YEAR(F413),MONTH(F413),MIN(DAY(INDEX(Планы!$E$12:$E$111,MATCH(E413,Планы!$A$12:$A$111,0))),DAY(EOMONTH(F413,0))))))),"OK","Ошибка: нет повторения")))))))))</f>
        <v/>
      </c>
      <c r="J413" s="21" t="str">
        <f aca="false">IF(AND(I413="OK",E413&lt;&gt;""),INDEX(Планы!$G$12:$G$111,MATCH(E413,Планы!$A$12:$A$111,0)),"")</f>
        <v/>
      </c>
      <c r="K413" s="21" t="str">
        <f aca="false">IF(I413&lt;&gt;"OK","",IF(E413="",H413,INDEX(Планы!$C$12:$C$111,MATCH(E413,Планы!$A$12:$A$111,0))))</f>
        <v/>
      </c>
      <c r="L413" s="21" t="n">
        <f aca="false">IF(AND(I413="OK",E413&lt;&gt;"",O413=1),MIN(J413,N413),0)</f>
        <v>0</v>
      </c>
      <c r="M413" s="21" t="n">
        <f aca="false">IF(AND(I413="OK",E413&lt;&gt;"",O413=1),MAX(0,N413-J413),0)</f>
        <v>0</v>
      </c>
      <c r="N413" s="21" t="str">
        <f aca="false">IF(AND(I413="OK",E413&lt;&gt;""),SUMIFS($D$12:$D$511,$E$12:$E$511,E413,$F$12:$F$511,F413,$B$12:$B$511,"&lt;="&amp;Календарь!$L$5,$I$12:$I$511,"OK"),"")</f>
        <v/>
      </c>
      <c r="O413" s="19" t="n">
        <f aca="false">IF(AND(I413="OK",E413&lt;&gt;""),IF(COUNTIFS($E$12:E413,E413,$F$12:F413,F413,$I$12:I413,"OK")=1,1,0),0)</f>
        <v>0</v>
      </c>
    </row>
    <row r="414" customFormat="false" ht="22" hidden="false" customHeight="true" outlineLevel="0" collapsed="false">
      <c r="A414" s="6"/>
      <c r="B414" s="5"/>
      <c r="C414" s="6"/>
      <c r="D414" s="7"/>
      <c r="E414" s="6"/>
      <c r="F414" s="5"/>
      <c r="G414" s="6"/>
      <c r="H414" s="6"/>
      <c r="I414" s="19" t="str">
        <f aca="false">IF(COUNTA(A414:H414)=0,"",IF(OR(A414="",NOT(ISNUMBER(B414)),NOT(ISNUMBER(D414)),AND(C414&lt;&gt;"Приход",C414&lt;&gt;"Расход")),"Ошибка: поля или тип",IF(OR(B414&lt;36526,B414&gt;109574,B414&lt;&gt;INT(B414),D414&lt;0),"Ошибка: дата или сумма",IF(COUNTIFS($A$12:$A$511,A414)&lt;&gt;1,"Ошибка: повтор ID",IF(E414="",IF(OR(F414&lt;&gt;"",H414=""),"Ошибка: внеплановая статья/срок","OK"),IF(COUNTIFS(Планы!$A$12:$A$111,E414)&lt;&gt;1,"Ошибка: ID плана",IF(INDEX(Планы!$K$12:$K$111,MATCH(E414,Планы!$A$12:$A$111,0))&lt;&gt;"OK","Ошибка: исходный план",IF(OR(NOT(ISNUMBER(F414)),C414&lt;&gt;INDEX(Планы!$D$12:$D$111,MATCH(E414,Планы!$A$12:$A$111,0))),"Ошибка: срок/направление",IF(AND(F414&gt;=INDEX(Планы!$E$12:$E$111,MATCH(E414,Планы!$A$12:$A$111,0)),F414&lt;=INDEX(Планы!$L$12:$L$111,MATCH(E414,Планы!$A$12:$A$111,0)),IF(INDEX(Планы!$F$12:$F$111,MATCH(E414,Планы!$A$12:$A$111,0))="Разово",F414=INDEX(Планы!$E$12:$E$111,MATCH(E414,Планы!$A$12:$A$111,0)),IF(INDEX(Планы!$F$12:$F$111,MATCH(E414,Планы!$A$12:$A$111,0))="Еженедельно",MOD(F414-INDEX(Планы!$E$12:$E$111,MATCH(E414,Планы!$A$12:$A$111,0)),7)=0,F414=DATE(YEAR(F414),MONTH(F414),MIN(DAY(INDEX(Планы!$E$12:$E$111,MATCH(E414,Планы!$A$12:$A$111,0))),DAY(EOMONTH(F414,0))))))),"OK","Ошибка: нет повторения")))))))))</f>
        <v/>
      </c>
      <c r="J414" s="21" t="str">
        <f aca="false">IF(AND(I414="OK",E414&lt;&gt;""),INDEX(Планы!$G$12:$G$111,MATCH(E414,Планы!$A$12:$A$111,0)),"")</f>
        <v/>
      </c>
      <c r="K414" s="21" t="str">
        <f aca="false">IF(I414&lt;&gt;"OK","",IF(E414="",H414,INDEX(Планы!$C$12:$C$111,MATCH(E414,Планы!$A$12:$A$111,0))))</f>
        <v/>
      </c>
      <c r="L414" s="21" t="n">
        <f aca="false">IF(AND(I414="OK",E414&lt;&gt;"",O414=1),MIN(J414,N414),0)</f>
        <v>0</v>
      </c>
      <c r="M414" s="21" t="n">
        <f aca="false">IF(AND(I414="OK",E414&lt;&gt;"",O414=1),MAX(0,N414-J414),0)</f>
        <v>0</v>
      </c>
      <c r="N414" s="21" t="str">
        <f aca="false">IF(AND(I414="OK",E414&lt;&gt;""),SUMIFS($D$12:$D$511,$E$12:$E$511,E414,$F$12:$F$511,F414,$B$12:$B$511,"&lt;="&amp;Календарь!$L$5,$I$12:$I$511,"OK"),"")</f>
        <v/>
      </c>
      <c r="O414" s="19" t="n">
        <f aca="false">IF(AND(I414="OK",E414&lt;&gt;""),IF(COUNTIFS($E$12:E414,E414,$F$12:F414,F414,$I$12:I414,"OK")=1,1,0),0)</f>
        <v>0</v>
      </c>
    </row>
    <row r="415" customFormat="false" ht="22" hidden="false" customHeight="true" outlineLevel="0" collapsed="false">
      <c r="A415" s="6"/>
      <c r="B415" s="5"/>
      <c r="C415" s="6"/>
      <c r="D415" s="7"/>
      <c r="E415" s="6"/>
      <c r="F415" s="5"/>
      <c r="G415" s="6"/>
      <c r="H415" s="6"/>
      <c r="I415" s="19" t="str">
        <f aca="false">IF(COUNTA(A415:H415)=0,"",IF(OR(A415="",NOT(ISNUMBER(B415)),NOT(ISNUMBER(D415)),AND(C415&lt;&gt;"Приход",C415&lt;&gt;"Расход")),"Ошибка: поля или тип",IF(OR(B415&lt;36526,B415&gt;109574,B415&lt;&gt;INT(B415),D415&lt;0),"Ошибка: дата или сумма",IF(COUNTIFS($A$12:$A$511,A415)&lt;&gt;1,"Ошибка: повтор ID",IF(E415="",IF(OR(F415&lt;&gt;"",H415=""),"Ошибка: внеплановая статья/срок","OK"),IF(COUNTIFS(Планы!$A$12:$A$111,E415)&lt;&gt;1,"Ошибка: ID плана",IF(INDEX(Планы!$K$12:$K$111,MATCH(E415,Планы!$A$12:$A$111,0))&lt;&gt;"OK","Ошибка: исходный план",IF(OR(NOT(ISNUMBER(F415)),C415&lt;&gt;INDEX(Планы!$D$12:$D$111,MATCH(E415,Планы!$A$12:$A$111,0))),"Ошибка: срок/направление",IF(AND(F415&gt;=INDEX(Планы!$E$12:$E$111,MATCH(E415,Планы!$A$12:$A$111,0)),F415&lt;=INDEX(Планы!$L$12:$L$111,MATCH(E415,Планы!$A$12:$A$111,0)),IF(INDEX(Планы!$F$12:$F$111,MATCH(E415,Планы!$A$12:$A$111,0))="Разово",F415=INDEX(Планы!$E$12:$E$111,MATCH(E415,Планы!$A$12:$A$111,0)),IF(INDEX(Планы!$F$12:$F$111,MATCH(E415,Планы!$A$12:$A$111,0))="Еженедельно",MOD(F415-INDEX(Планы!$E$12:$E$111,MATCH(E415,Планы!$A$12:$A$111,0)),7)=0,F415=DATE(YEAR(F415),MONTH(F415),MIN(DAY(INDEX(Планы!$E$12:$E$111,MATCH(E415,Планы!$A$12:$A$111,0))),DAY(EOMONTH(F415,0))))))),"OK","Ошибка: нет повторения")))))))))</f>
        <v/>
      </c>
      <c r="J415" s="21" t="str">
        <f aca="false">IF(AND(I415="OK",E415&lt;&gt;""),INDEX(Планы!$G$12:$G$111,MATCH(E415,Планы!$A$12:$A$111,0)),"")</f>
        <v/>
      </c>
      <c r="K415" s="21" t="str">
        <f aca="false">IF(I415&lt;&gt;"OK","",IF(E415="",H415,INDEX(Планы!$C$12:$C$111,MATCH(E415,Планы!$A$12:$A$111,0))))</f>
        <v/>
      </c>
      <c r="L415" s="21" t="n">
        <f aca="false">IF(AND(I415="OK",E415&lt;&gt;"",O415=1),MIN(J415,N415),0)</f>
        <v>0</v>
      </c>
      <c r="M415" s="21" t="n">
        <f aca="false">IF(AND(I415="OK",E415&lt;&gt;"",O415=1),MAX(0,N415-J415),0)</f>
        <v>0</v>
      </c>
      <c r="N415" s="21" t="str">
        <f aca="false">IF(AND(I415="OK",E415&lt;&gt;""),SUMIFS($D$12:$D$511,$E$12:$E$511,E415,$F$12:$F$511,F415,$B$12:$B$511,"&lt;="&amp;Календарь!$L$5,$I$12:$I$511,"OK"),"")</f>
        <v/>
      </c>
      <c r="O415" s="19" t="n">
        <f aca="false">IF(AND(I415="OK",E415&lt;&gt;""),IF(COUNTIFS($E$12:E415,E415,$F$12:F415,F415,$I$12:I415,"OK")=1,1,0),0)</f>
        <v>0</v>
      </c>
    </row>
    <row r="416" customFormat="false" ht="22" hidden="false" customHeight="true" outlineLevel="0" collapsed="false">
      <c r="A416" s="6"/>
      <c r="B416" s="5"/>
      <c r="C416" s="6"/>
      <c r="D416" s="7"/>
      <c r="E416" s="6"/>
      <c r="F416" s="5"/>
      <c r="G416" s="6"/>
      <c r="H416" s="6"/>
      <c r="I416" s="19" t="str">
        <f aca="false">IF(COUNTA(A416:H416)=0,"",IF(OR(A416="",NOT(ISNUMBER(B416)),NOT(ISNUMBER(D416)),AND(C416&lt;&gt;"Приход",C416&lt;&gt;"Расход")),"Ошибка: поля или тип",IF(OR(B416&lt;36526,B416&gt;109574,B416&lt;&gt;INT(B416),D416&lt;0),"Ошибка: дата или сумма",IF(COUNTIFS($A$12:$A$511,A416)&lt;&gt;1,"Ошибка: повтор ID",IF(E416="",IF(OR(F416&lt;&gt;"",H416=""),"Ошибка: внеплановая статья/срок","OK"),IF(COUNTIFS(Планы!$A$12:$A$111,E416)&lt;&gt;1,"Ошибка: ID плана",IF(INDEX(Планы!$K$12:$K$111,MATCH(E416,Планы!$A$12:$A$111,0))&lt;&gt;"OK","Ошибка: исходный план",IF(OR(NOT(ISNUMBER(F416)),C416&lt;&gt;INDEX(Планы!$D$12:$D$111,MATCH(E416,Планы!$A$12:$A$111,0))),"Ошибка: срок/направление",IF(AND(F416&gt;=INDEX(Планы!$E$12:$E$111,MATCH(E416,Планы!$A$12:$A$111,0)),F416&lt;=INDEX(Планы!$L$12:$L$111,MATCH(E416,Планы!$A$12:$A$111,0)),IF(INDEX(Планы!$F$12:$F$111,MATCH(E416,Планы!$A$12:$A$111,0))="Разово",F416=INDEX(Планы!$E$12:$E$111,MATCH(E416,Планы!$A$12:$A$111,0)),IF(INDEX(Планы!$F$12:$F$111,MATCH(E416,Планы!$A$12:$A$111,0))="Еженедельно",MOD(F416-INDEX(Планы!$E$12:$E$111,MATCH(E416,Планы!$A$12:$A$111,0)),7)=0,F416=DATE(YEAR(F416),MONTH(F416),MIN(DAY(INDEX(Планы!$E$12:$E$111,MATCH(E416,Планы!$A$12:$A$111,0))),DAY(EOMONTH(F416,0))))))),"OK","Ошибка: нет повторения")))))))))</f>
        <v/>
      </c>
      <c r="J416" s="21" t="str">
        <f aca="false">IF(AND(I416="OK",E416&lt;&gt;""),INDEX(Планы!$G$12:$G$111,MATCH(E416,Планы!$A$12:$A$111,0)),"")</f>
        <v/>
      </c>
      <c r="K416" s="21" t="str">
        <f aca="false">IF(I416&lt;&gt;"OK","",IF(E416="",H416,INDEX(Планы!$C$12:$C$111,MATCH(E416,Планы!$A$12:$A$111,0))))</f>
        <v/>
      </c>
      <c r="L416" s="21" t="n">
        <f aca="false">IF(AND(I416="OK",E416&lt;&gt;"",O416=1),MIN(J416,N416),0)</f>
        <v>0</v>
      </c>
      <c r="M416" s="21" t="n">
        <f aca="false">IF(AND(I416="OK",E416&lt;&gt;"",O416=1),MAX(0,N416-J416),0)</f>
        <v>0</v>
      </c>
      <c r="N416" s="21" t="str">
        <f aca="false">IF(AND(I416="OK",E416&lt;&gt;""),SUMIFS($D$12:$D$511,$E$12:$E$511,E416,$F$12:$F$511,F416,$B$12:$B$511,"&lt;="&amp;Календарь!$L$5,$I$12:$I$511,"OK"),"")</f>
        <v/>
      </c>
      <c r="O416" s="19" t="n">
        <f aca="false">IF(AND(I416="OK",E416&lt;&gt;""),IF(COUNTIFS($E$12:E416,E416,$F$12:F416,F416,$I$12:I416,"OK")=1,1,0),0)</f>
        <v>0</v>
      </c>
    </row>
    <row r="417" customFormat="false" ht="22" hidden="false" customHeight="true" outlineLevel="0" collapsed="false">
      <c r="A417" s="6"/>
      <c r="B417" s="5"/>
      <c r="C417" s="6"/>
      <c r="D417" s="7"/>
      <c r="E417" s="6"/>
      <c r="F417" s="5"/>
      <c r="G417" s="6"/>
      <c r="H417" s="6"/>
      <c r="I417" s="19" t="str">
        <f aca="false">IF(COUNTA(A417:H417)=0,"",IF(OR(A417="",NOT(ISNUMBER(B417)),NOT(ISNUMBER(D417)),AND(C417&lt;&gt;"Приход",C417&lt;&gt;"Расход")),"Ошибка: поля или тип",IF(OR(B417&lt;36526,B417&gt;109574,B417&lt;&gt;INT(B417),D417&lt;0),"Ошибка: дата или сумма",IF(COUNTIFS($A$12:$A$511,A417)&lt;&gt;1,"Ошибка: повтор ID",IF(E417="",IF(OR(F417&lt;&gt;"",H417=""),"Ошибка: внеплановая статья/срок","OK"),IF(COUNTIFS(Планы!$A$12:$A$111,E417)&lt;&gt;1,"Ошибка: ID плана",IF(INDEX(Планы!$K$12:$K$111,MATCH(E417,Планы!$A$12:$A$111,0))&lt;&gt;"OK","Ошибка: исходный план",IF(OR(NOT(ISNUMBER(F417)),C417&lt;&gt;INDEX(Планы!$D$12:$D$111,MATCH(E417,Планы!$A$12:$A$111,0))),"Ошибка: срок/направление",IF(AND(F417&gt;=INDEX(Планы!$E$12:$E$111,MATCH(E417,Планы!$A$12:$A$111,0)),F417&lt;=INDEX(Планы!$L$12:$L$111,MATCH(E417,Планы!$A$12:$A$111,0)),IF(INDEX(Планы!$F$12:$F$111,MATCH(E417,Планы!$A$12:$A$111,0))="Разово",F417=INDEX(Планы!$E$12:$E$111,MATCH(E417,Планы!$A$12:$A$111,0)),IF(INDEX(Планы!$F$12:$F$111,MATCH(E417,Планы!$A$12:$A$111,0))="Еженедельно",MOD(F417-INDEX(Планы!$E$12:$E$111,MATCH(E417,Планы!$A$12:$A$111,0)),7)=0,F417=DATE(YEAR(F417),MONTH(F417),MIN(DAY(INDEX(Планы!$E$12:$E$111,MATCH(E417,Планы!$A$12:$A$111,0))),DAY(EOMONTH(F417,0))))))),"OK","Ошибка: нет повторения")))))))))</f>
        <v/>
      </c>
      <c r="J417" s="21" t="str">
        <f aca="false">IF(AND(I417="OK",E417&lt;&gt;""),INDEX(Планы!$G$12:$G$111,MATCH(E417,Планы!$A$12:$A$111,0)),"")</f>
        <v/>
      </c>
      <c r="K417" s="21" t="str">
        <f aca="false">IF(I417&lt;&gt;"OK","",IF(E417="",H417,INDEX(Планы!$C$12:$C$111,MATCH(E417,Планы!$A$12:$A$111,0))))</f>
        <v/>
      </c>
      <c r="L417" s="21" t="n">
        <f aca="false">IF(AND(I417="OK",E417&lt;&gt;"",O417=1),MIN(J417,N417),0)</f>
        <v>0</v>
      </c>
      <c r="M417" s="21" t="n">
        <f aca="false">IF(AND(I417="OK",E417&lt;&gt;"",O417=1),MAX(0,N417-J417),0)</f>
        <v>0</v>
      </c>
      <c r="N417" s="21" t="str">
        <f aca="false">IF(AND(I417="OK",E417&lt;&gt;""),SUMIFS($D$12:$D$511,$E$12:$E$511,E417,$F$12:$F$511,F417,$B$12:$B$511,"&lt;="&amp;Календарь!$L$5,$I$12:$I$511,"OK"),"")</f>
        <v/>
      </c>
      <c r="O417" s="19" t="n">
        <f aca="false">IF(AND(I417="OK",E417&lt;&gt;""),IF(COUNTIFS($E$12:E417,E417,$F$12:F417,F417,$I$12:I417,"OK")=1,1,0),0)</f>
        <v>0</v>
      </c>
    </row>
    <row r="418" customFormat="false" ht="22" hidden="false" customHeight="true" outlineLevel="0" collapsed="false">
      <c r="A418" s="6"/>
      <c r="B418" s="5"/>
      <c r="C418" s="6"/>
      <c r="D418" s="7"/>
      <c r="E418" s="6"/>
      <c r="F418" s="5"/>
      <c r="G418" s="6"/>
      <c r="H418" s="6"/>
      <c r="I418" s="19" t="str">
        <f aca="false">IF(COUNTA(A418:H418)=0,"",IF(OR(A418="",NOT(ISNUMBER(B418)),NOT(ISNUMBER(D418)),AND(C418&lt;&gt;"Приход",C418&lt;&gt;"Расход")),"Ошибка: поля или тип",IF(OR(B418&lt;36526,B418&gt;109574,B418&lt;&gt;INT(B418),D418&lt;0),"Ошибка: дата или сумма",IF(COUNTIFS($A$12:$A$511,A418)&lt;&gt;1,"Ошибка: повтор ID",IF(E418="",IF(OR(F418&lt;&gt;"",H418=""),"Ошибка: внеплановая статья/срок","OK"),IF(COUNTIFS(Планы!$A$12:$A$111,E418)&lt;&gt;1,"Ошибка: ID плана",IF(INDEX(Планы!$K$12:$K$111,MATCH(E418,Планы!$A$12:$A$111,0))&lt;&gt;"OK","Ошибка: исходный план",IF(OR(NOT(ISNUMBER(F418)),C418&lt;&gt;INDEX(Планы!$D$12:$D$111,MATCH(E418,Планы!$A$12:$A$111,0))),"Ошибка: срок/направление",IF(AND(F418&gt;=INDEX(Планы!$E$12:$E$111,MATCH(E418,Планы!$A$12:$A$111,0)),F418&lt;=INDEX(Планы!$L$12:$L$111,MATCH(E418,Планы!$A$12:$A$111,0)),IF(INDEX(Планы!$F$12:$F$111,MATCH(E418,Планы!$A$12:$A$111,0))="Разово",F418=INDEX(Планы!$E$12:$E$111,MATCH(E418,Планы!$A$12:$A$111,0)),IF(INDEX(Планы!$F$12:$F$111,MATCH(E418,Планы!$A$12:$A$111,0))="Еженедельно",MOD(F418-INDEX(Планы!$E$12:$E$111,MATCH(E418,Планы!$A$12:$A$111,0)),7)=0,F418=DATE(YEAR(F418),MONTH(F418),MIN(DAY(INDEX(Планы!$E$12:$E$111,MATCH(E418,Планы!$A$12:$A$111,0))),DAY(EOMONTH(F418,0))))))),"OK","Ошибка: нет повторения")))))))))</f>
        <v/>
      </c>
      <c r="J418" s="21" t="str">
        <f aca="false">IF(AND(I418="OK",E418&lt;&gt;""),INDEX(Планы!$G$12:$G$111,MATCH(E418,Планы!$A$12:$A$111,0)),"")</f>
        <v/>
      </c>
      <c r="K418" s="21" t="str">
        <f aca="false">IF(I418&lt;&gt;"OK","",IF(E418="",H418,INDEX(Планы!$C$12:$C$111,MATCH(E418,Планы!$A$12:$A$111,0))))</f>
        <v/>
      </c>
      <c r="L418" s="21" t="n">
        <f aca="false">IF(AND(I418="OK",E418&lt;&gt;"",O418=1),MIN(J418,N418),0)</f>
        <v>0</v>
      </c>
      <c r="M418" s="21" t="n">
        <f aca="false">IF(AND(I418="OK",E418&lt;&gt;"",O418=1),MAX(0,N418-J418),0)</f>
        <v>0</v>
      </c>
      <c r="N418" s="21" t="str">
        <f aca="false">IF(AND(I418="OK",E418&lt;&gt;""),SUMIFS($D$12:$D$511,$E$12:$E$511,E418,$F$12:$F$511,F418,$B$12:$B$511,"&lt;="&amp;Календарь!$L$5,$I$12:$I$511,"OK"),"")</f>
        <v/>
      </c>
      <c r="O418" s="19" t="n">
        <f aca="false">IF(AND(I418="OK",E418&lt;&gt;""),IF(COUNTIFS($E$12:E418,E418,$F$12:F418,F418,$I$12:I418,"OK")=1,1,0),0)</f>
        <v>0</v>
      </c>
    </row>
    <row r="419" customFormat="false" ht="22" hidden="false" customHeight="true" outlineLevel="0" collapsed="false">
      <c r="A419" s="6"/>
      <c r="B419" s="5"/>
      <c r="C419" s="6"/>
      <c r="D419" s="7"/>
      <c r="E419" s="6"/>
      <c r="F419" s="5"/>
      <c r="G419" s="6"/>
      <c r="H419" s="6"/>
      <c r="I419" s="19" t="str">
        <f aca="false">IF(COUNTA(A419:H419)=0,"",IF(OR(A419="",NOT(ISNUMBER(B419)),NOT(ISNUMBER(D419)),AND(C419&lt;&gt;"Приход",C419&lt;&gt;"Расход")),"Ошибка: поля или тип",IF(OR(B419&lt;36526,B419&gt;109574,B419&lt;&gt;INT(B419),D419&lt;0),"Ошибка: дата или сумма",IF(COUNTIFS($A$12:$A$511,A419)&lt;&gt;1,"Ошибка: повтор ID",IF(E419="",IF(OR(F419&lt;&gt;"",H419=""),"Ошибка: внеплановая статья/срок","OK"),IF(COUNTIFS(Планы!$A$12:$A$111,E419)&lt;&gt;1,"Ошибка: ID плана",IF(INDEX(Планы!$K$12:$K$111,MATCH(E419,Планы!$A$12:$A$111,0))&lt;&gt;"OK","Ошибка: исходный план",IF(OR(NOT(ISNUMBER(F419)),C419&lt;&gt;INDEX(Планы!$D$12:$D$111,MATCH(E419,Планы!$A$12:$A$111,0))),"Ошибка: срок/направление",IF(AND(F419&gt;=INDEX(Планы!$E$12:$E$111,MATCH(E419,Планы!$A$12:$A$111,0)),F419&lt;=INDEX(Планы!$L$12:$L$111,MATCH(E419,Планы!$A$12:$A$111,0)),IF(INDEX(Планы!$F$12:$F$111,MATCH(E419,Планы!$A$12:$A$111,0))="Разово",F419=INDEX(Планы!$E$12:$E$111,MATCH(E419,Планы!$A$12:$A$111,0)),IF(INDEX(Планы!$F$12:$F$111,MATCH(E419,Планы!$A$12:$A$111,0))="Еженедельно",MOD(F419-INDEX(Планы!$E$12:$E$111,MATCH(E419,Планы!$A$12:$A$111,0)),7)=0,F419=DATE(YEAR(F419),MONTH(F419),MIN(DAY(INDEX(Планы!$E$12:$E$111,MATCH(E419,Планы!$A$12:$A$111,0))),DAY(EOMONTH(F419,0))))))),"OK","Ошибка: нет повторения")))))))))</f>
        <v/>
      </c>
      <c r="J419" s="21" t="str">
        <f aca="false">IF(AND(I419="OK",E419&lt;&gt;""),INDEX(Планы!$G$12:$G$111,MATCH(E419,Планы!$A$12:$A$111,0)),"")</f>
        <v/>
      </c>
      <c r="K419" s="21" t="str">
        <f aca="false">IF(I419&lt;&gt;"OK","",IF(E419="",H419,INDEX(Планы!$C$12:$C$111,MATCH(E419,Планы!$A$12:$A$111,0))))</f>
        <v/>
      </c>
      <c r="L419" s="21" t="n">
        <f aca="false">IF(AND(I419="OK",E419&lt;&gt;"",O419=1),MIN(J419,N419),0)</f>
        <v>0</v>
      </c>
      <c r="M419" s="21" t="n">
        <f aca="false">IF(AND(I419="OK",E419&lt;&gt;"",O419=1),MAX(0,N419-J419),0)</f>
        <v>0</v>
      </c>
      <c r="N419" s="21" t="str">
        <f aca="false">IF(AND(I419="OK",E419&lt;&gt;""),SUMIFS($D$12:$D$511,$E$12:$E$511,E419,$F$12:$F$511,F419,$B$12:$B$511,"&lt;="&amp;Календарь!$L$5,$I$12:$I$511,"OK"),"")</f>
        <v/>
      </c>
      <c r="O419" s="19" t="n">
        <f aca="false">IF(AND(I419="OK",E419&lt;&gt;""),IF(COUNTIFS($E$12:E419,E419,$F$12:F419,F419,$I$12:I419,"OK")=1,1,0),0)</f>
        <v>0</v>
      </c>
    </row>
    <row r="420" customFormat="false" ht="22" hidden="false" customHeight="true" outlineLevel="0" collapsed="false">
      <c r="A420" s="6"/>
      <c r="B420" s="5"/>
      <c r="C420" s="6"/>
      <c r="D420" s="7"/>
      <c r="E420" s="6"/>
      <c r="F420" s="5"/>
      <c r="G420" s="6"/>
      <c r="H420" s="6"/>
      <c r="I420" s="19" t="str">
        <f aca="false">IF(COUNTA(A420:H420)=0,"",IF(OR(A420="",NOT(ISNUMBER(B420)),NOT(ISNUMBER(D420)),AND(C420&lt;&gt;"Приход",C420&lt;&gt;"Расход")),"Ошибка: поля или тип",IF(OR(B420&lt;36526,B420&gt;109574,B420&lt;&gt;INT(B420),D420&lt;0),"Ошибка: дата или сумма",IF(COUNTIFS($A$12:$A$511,A420)&lt;&gt;1,"Ошибка: повтор ID",IF(E420="",IF(OR(F420&lt;&gt;"",H420=""),"Ошибка: внеплановая статья/срок","OK"),IF(COUNTIFS(Планы!$A$12:$A$111,E420)&lt;&gt;1,"Ошибка: ID плана",IF(INDEX(Планы!$K$12:$K$111,MATCH(E420,Планы!$A$12:$A$111,0))&lt;&gt;"OK","Ошибка: исходный план",IF(OR(NOT(ISNUMBER(F420)),C420&lt;&gt;INDEX(Планы!$D$12:$D$111,MATCH(E420,Планы!$A$12:$A$111,0))),"Ошибка: срок/направление",IF(AND(F420&gt;=INDEX(Планы!$E$12:$E$111,MATCH(E420,Планы!$A$12:$A$111,0)),F420&lt;=INDEX(Планы!$L$12:$L$111,MATCH(E420,Планы!$A$12:$A$111,0)),IF(INDEX(Планы!$F$12:$F$111,MATCH(E420,Планы!$A$12:$A$111,0))="Разово",F420=INDEX(Планы!$E$12:$E$111,MATCH(E420,Планы!$A$12:$A$111,0)),IF(INDEX(Планы!$F$12:$F$111,MATCH(E420,Планы!$A$12:$A$111,0))="Еженедельно",MOD(F420-INDEX(Планы!$E$12:$E$111,MATCH(E420,Планы!$A$12:$A$111,0)),7)=0,F420=DATE(YEAR(F420),MONTH(F420),MIN(DAY(INDEX(Планы!$E$12:$E$111,MATCH(E420,Планы!$A$12:$A$111,0))),DAY(EOMONTH(F420,0))))))),"OK","Ошибка: нет повторения")))))))))</f>
        <v/>
      </c>
      <c r="J420" s="21" t="str">
        <f aca="false">IF(AND(I420="OK",E420&lt;&gt;""),INDEX(Планы!$G$12:$G$111,MATCH(E420,Планы!$A$12:$A$111,0)),"")</f>
        <v/>
      </c>
      <c r="K420" s="21" t="str">
        <f aca="false">IF(I420&lt;&gt;"OK","",IF(E420="",H420,INDEX(Планы!$C$12:$C$111,MATCH(E420,Планы!$A$12:$A$111,0))))</f>
        <v/>
      </c>
      <c r="L420" s="21" t="n">
        <f aca="false">IF(AND(I420="OK",E420&lt;&gt;"",O420=1),MIN(J420,N420),0)</f>
        <v>0</v>
      </c>
      <c r="M420" s="21" t="n">
        <f aca="false">IF(AND(I420="OK",E420&lt;&gt;"",O420=1),MAX(0,N420-J420),0)</f>
        <v>0</v>
      </c>
      <c r="N420" s="21" t="str">
        <f aca="false">IF(AND(I420="OK",E420&lt;&gt;""),SUMIFS($D$12:$D$511,$E$12:$E$511,E420,$F$12:$F$511,F420,$B$12:$B$511,"&lt;="&amp;Календарь!$L$5,$I$12:$I$511,"OK"),"")</f>
        <v/>
      </c>
      <c r="O420" s="19" t="n">
        <f aca="false">IF(AND(I420="OK",E420&lt;&gt;""),IF(COUNTIFS($E$12:E420,E420,$F$12:F420,F420,$I$12:I420,"OK")=1,1,0),0)</f>
        <v>0</v>
      </c>
    </row>
    <row r="421" customFormat="false" ht="22" hidden="false" customHeight="true" outlineLevel="0" collapsed="false">
      <c r="A421" s="6"/>
      <c r="B421" s="5"/>
      <c r="C421" s="6"/>
      <c r="D421" s="7"/>
      <c r="E421" s="6"/>
      <c r="F421" s="5"/>
      <c r="G421" s="6"/>
      <c r="H421" s="6"/>
      <c r="I421" s="19" t="str">
        <f aca="false">IF(COUNTA(A421:H421)=0,"",IF(OR(A421="",NOT(ISNUMBER(B421)),NOT(ISNUMBER(D421)),AND(C421&lt;&gt;"Приход",C421&lt;&gt;"Расход")),"Ошибка: поля или тип",IF(OR(B421&lt;36526,B421&gt;109574,B421&lt;&gt;INT(B421),D421&lt;0),"Ошибка: дата или сумма",IF(COUNTIFS($A$12:$A$511,A421)&lt;&gt;1,"Ошибка: повтор ID",IF(E421="",IF(OR(F421&lt;&gt;"",H421=""),"Ошибка: внеплановая статья/срок","OK"),IF(COUNTIFS(Планы!$A$12:$A$111,E421)&lt;&gt;1,"Ошибка: ID плана",IF(INDEX(Планы!$K$12:$K$111,MATCH(E421,Планы!$A$12:$A$111,0))&lt;&gt;"OK","Ошибка: исходный план",IF(OR(NOT(ISNUMBER(F421)),C421&lt;&gt;INDEX(Планы!$D$12:$D$111,MATCH(E421,Планы!$A$12:$A$111,0))),"Ошибка: срок/направление",IF(AND(F421&gt;=INDEX(Планы!$E$12:$E$111,MATCH(E421,Планы!$A$12:$A$111,0)),F421&lt;=INDEX(Планы!$L$12:$L$111,MATCH(E421,Планы!$A$12:$A$111,0)),IF(INDEX(Планы!$F$12:$F$111,MATCH(E421,Планы!$A$12:$A$111,0))="Разово",F421=INDEX(Планы!$E$12:$E$111,MATCH(E421,Планы!$A$12:$A$111,0)),IF(INDEX(Планы!$F$12:$F$111,MATCH(E421,Планы!$A$12:$A$111,0))="Еженедельно",MOD(F421-INDEX(Планы!$E$12:$E$111,MATCH(E421,Планы!$A$12:$A$111,0)),7)=0,F421=DATE(YEAR(F421),MONTH(F421),MIN(DAY(INDEX(Планы!$E$12:$E$111,MATCH(E421,Планы!$A$12:$A$111,0))),DAY(EOMONTH(F421,0))))))),"OK","Ошибка: нет повторения")))))))))</f>
        <v/>
      </c>
      <c r="J421" s="21" t="str">
        <f aca="false">IF(AND(I421="OK",E421&lt;&gt;""),INDEX(Планы!$G$12:$G$111,MATCH(E421,Планы!$A$12:$A$111,0)),"")</f>
        <v/>
      </c>
      <c r="K421" s="21" t="str">
        <f aca="false">IF(I421&lt;&gt;"OK","",IF(E421="",H421,INDEX(Планы!$C$12:$C$111,MATCH(E421,Планы!$A$12:$A$111,0))))</f>
        <v/>
      </c>
      <c r="L421" s="21" t="n">
        <f aca="false">IF(AND(I421="OK",E421&lt;&gt;"",O421=1),MIN(J421,N421),0)</f>
        <v>0</v>
      </c>
      <c r="M421" s="21" t="n">
        <f aca="false">IF(AND(I421="OK",E421&lt;&gt;"",O421=1),MAX(0,N421-J421),0)</f>
        <v>0</v>
      </c>
      <c r="N421" s="21" t="str">
        <f aca="false">IF(AND(I421="OK",E421&lt;&gt;""),SUMIFS($D$12:$D$511,$E$12:$E$511,E421,$F$12:$F$511,F421,$B$12:$B$511,"&lt;="&amp;Календарь!$L$5,$I$12:$I$511,"OK"),"")</f>
        <v/>
      </c>
      <c r="O421" s="19" t="n">
        <f aca="false">IF(AND(I421="OK",E421&lt;&gt;""),IF(COUNTIFS($E$12:E421,E421,$F$12:F421,F421,$I$12:I421,"OK")=1,1,0),0)</f>
        <v>0</v>
      </c>
    </row>
    <row r="422" customFormat="false" ht="22" hidden="false" customHeight="true" outlineLevel="0" collapsed="false">
      <c r="A422" s="6"/>
      <c r="B422" s="5"/>
      <c r="C422" s="6"/>
      <c r="D422" s="7"/>
      <c r="E422" s="6"/>
      <c r="F422" s="5"/>
      <c r="G422" s="6"/>
      <c r="H422" s="6"/>
      <c r="I422" s="19" t="str">
        <f aca="false">IF(COUNTA(A422:H422)=0,"",IF(OR(A422="",NOT(ISNUMBER(B422)),NOT(ISNUMBER(D422)),AND(C422&lt;&gt;"Приход",C422&lt;&gt;"Расход")),"Ошибка: поля или тип",IF(OR(B422&lt;36526,B422&gt;109574,B422&lt;&gt;INT(B422),D422&lt;0),"Ошибка: дата или сумма",IF(COUNTIFS($A$12:$A$511,A422)&lt;&gt;1,"Ошибка: повтор ID",IF(E422="",IF(OR(F422&lt;&gt;"",H422=""),"Ошибка: внеплановая статья/срок","OK"),IF(COUNTIFS(Планы!$A$12:$A$111,E422)&lt;&gt;1,"Ошибка: ID плана",IF(INDEX(Планы!$K$12:$K$111,MATCH(E422,Планы!$A$12:$A$111,0))&lt;&gt;"OK","Ошибка: исходный план",IF(OR(NOT(ISNUMBER(F422)),C422&lt;&gt;INDEX(Планы!$D$12:$D$111,MATCH(E422,Планы!$A$12:$A$111,0))),"Ошибка: срок/направление",IF(AND(F422&gt;=INDEX(Планы!$E$12:$E$111,MATCH(E422,Планы!$A$12:$A$111,0)),F422&lt;=INDEX(Планы!$L$12:$L$111,MATCH(E422,Планы!$A$12:$A$111,0)),IF(INDEX(Планы!$F$12:$F$111,MATCH(E422,Планы!$A$12:$A$111,0))="Разово",F422=INDEX(Планы!$E$12:$E$111,MATCH(E422,Планы!$A$12:$A$111,0)),IF(INDEX(Планы!$F$12:$F$111,MATCH(E422,Планы!$A$12:$A$111,0))="Еженедельно",MOD(F422-INDEX(Планы!$E$12:$E$111,MATCH(E422,Планы!$A$12:$A$111,0)),7)=0,F422=DATE(YEAR(F422),MONTH(F422),MIN(DAY(INDEX(Планы!$E$12:$E$111,MATCH(E422,Планы!$A$12:$A$111,0))),DAY(EOMONTH(F422,0))))))),"OK","Ошибка: нет повторения")))))))))</f>
        <v/>
      </c>
      <c r="J422" s="21" t="str">
        <f aca="false">IF(AND(I422="OK",E422&lt;&gt;""),INDEX(Планы!$G$12:$G$111,MATCH(E422,Планы!$A$12:$A$111,0)),"")</f>
        <v/>
      </c>
      <c r="K422" s="21" t="str">
        <f aca="false">IF(I422&lt;&gt;"OK","",IF(E422="",H422,INDEX(Планы!$C$12:$C$111,MATCH(E422,Планы!$A$12:$A$111,0))))</f>
        <v/>
      </c>
      <c r="L422" s="21" t="n">
        <f aca="false">IF(AND(I422="OK",E422&lt;&gt;"",O422=1),MIN(J422,N422),0)</f>
        <v>0</v>
      </c>
      <c r="M422" s="21" t="n">
        <f aca="false">IF(AND(I422="OK",E422&lt;&gt;"",O422=1),MAX(0,N422-J422),0)</f>
        <v>0</v>
      </c>
      <c r="N422" s="21" t="str">
        <f aca="false">IF(AND(I422="OK",E422&lt;&gt;""),SUMIFS($D$12:$D$511,$E$12:$E$511,E422,$F$12:$F$511,F422,$B$12:$B$511,"&lt;="&amp;Календарь!$L$5,$I$12:$I$511,"OK"),"")</f>
        <v/>
      </c>
      <c r="O422" s="19" t="n">
        <f aca="false">IF(AND(I422="OK",E422&lt;&gt;""),IF(COUNTIFS($E$12:E422,E422,$F$12:F422,F422,$I$12:I422,"OK")=1,1,0),0)</f>
        <v>0</v>
      </c>
    </row>
    <row r="423" customFormat="false" ht="22" hidden="false" customHeight="true" outlineLevel="0" collapsed="false">
      <c r="A423" s="6"/>
      <c r="B423" s="5"/>
      <c r="C423" s="6"/>
      <c r="D423" s="7"/>
      <c r="E423" s="6"/>
      <c r="F423" s="5"/>
      <c r="G423" s="6"/>
      <c r="H423" s="6"/>
      <c r="I423" s="19" t="str">
        <f aca="false">IF(COUNTA(A423:H423)=0,"",IF(OR(A423="",NOT(ISNUMBER(B423)),NOT(ISNUMBER(D423)),AND(C423&lt;&gt;"Приход",C423&lt;&gt;"Расход")),"Ошибка: поля или тип",IF(OR(B423&lt;36526,B423&gt;109574,B423&lt;&gt;INT(B423),D423&lt;0),"Ошибка: дата или сумма",IF(COUNTIFS($A$12:$A$511,A423)&lt;&gt;1,"Ошибка: повтор ID",IF(E423="",IF(OR(F423&lt;&gt;"",H423=""),"Ошибка: внеплановая статья/срок","OK"),IF(COUNTIFS(Планы!$A$12:$A$111,E423)&lt;&gt;1,"Ошибка: ID плана",IF(INDEX(Планы!$K$12:$K$111,MATCH(E423,Планы!$A$12:$A$111,0))&lt;&gt;"OK","Ошибка: исходный план",IF(OR(NOT(ISNUMBER(F423)),C423&lt;&gt;INDEX(Планы!$D$12:$D$111,MATCH(E423,Планы!$A$12:$A$111,0))),"Ошибка: срок/направление",IF(AND(F423&gt;=INDEX(Планы!$E$12:$E$111,MATCH(E423,Планы!$A$12:$A$111,0)),F423&lt;=INDEX(Планы!$L$12:$L$111,MATCH(E423,Планы!$A$12:$A$111,0)),IF(INDEX(Планы!$F$12:$F$111,MATCH(E423,Планы!$A$12:$A$111,0))="Разово",F423=INDEX(Планы!$E$12:$E$111,MATCH(E423,Планы!$A$12:$A$111,0)),IF(INDEX(Планы!$F$12:$F$111,MATCH(E423,Планы!$A$12:$A$111,0))="Еженедельно",MOD(F423-INDEX(Планы!$E$12:$E$111,MATCH(E423,Планы!$A$12:$A$111,0)),7)=0,F423=DATE(YEAR(F423),MONTH(F423),MIN(DAY(INDEX(Планы!$E$12:$E$111,MATCH(E423,Планы!$A$12:$A$111,0))),DAY(EOMONTH(F423,0))))))),"OK","Ошибка: нет повторения")))))))))</f>
        <v/>
      </c>
      <c r="J423" s="21" t="str">
        <f aca="false">IF(AND(I423="OK",E423&lt;&gt;""),INDEX(Планы!$G$12:$G$111,MATCH(E423,Планы!$A$12:$A$111,0)),"")</f>
        <v/>
      </c>
      <c r="K423" s="21" t="str">
        <f aca="false">IF(I423&lt;&gt;"OK","",IF(E423="",H423,INDEX(Планы!$C$12:$C$111,MATCH(E423,Планы!$A$12:$A$111,0))))</f>
        <v/>
      </c>
      <c r="L423" s="21" t="n">
        <f aca="false">IF(AND(I423="OK",E423&lt;&gt;"",O423=1),MIN(J423,N423),0)</f>
        <v>0</v>
      </c>
      <c r="M423" s="21" t="n">
        <f aca="false">IF(AND(I423="OK",E423&lt;&gt;"",O423=1),MAX(0,N423-J423),0)</f>
        <v>0</v>
      </c>
      <c r="N423" s="21" t="str">
        <f aca="false">IF(AND(I423="OK",E423&lt;&gt;""),SUMIFS($D$12:$D$511,$E$12:$E$511,E423,$F$12:$F$511,F423,$B$12:$B$511,"&lt;="&amp;Календарь!$L$5,$I$12:$I$511,"OK"),"")</f>
        <v/>
      </c>
      <c r="O423" s="19" t="n">
        <f aca="false">IF(AND(I423="OK",E423&lt;&gt;""),IF(COUNTIFS($E$12:E423,E423,$F$12:F423,F423,$I$12:I423,"OK")=1,1,0),0)</f>
        <v>0</v>
      </c>
    </row>
    <row r="424" customFormat="false" ht="22" hidden="false" customHeight="true" outlineLevel="0" collapsed="false">
      <c r="A424" s="6"/>
      <c r="B424" s="5"/>
      <c r="C424" s="6"/>
      <c r="D424" s="7"/>
      <c r="E424" s="6"/>
      <c r="F424" s="5"/>
      <c r="G424" s="6"/>
      <c r="H424" s="6"/>
      <c r="I424" s="19" t="str">
        <f aca="false">IF(COUNTA(A424:H424)=0,"",IF(OR(A424="",NOT(ISNUMBER(B424)),NOT(ISNUMBER(D424)),AND(C424&lt;&gt;"Приход",C424&lt;&gt;"Расход")),"Ошибка: поля или тип",IF(OR(B424&lt;36526,B424&gt;109574,B424&lt;&gt;INT(B424),D424&lt;0),"Ошибка: дата или сумма",IF(COUNTIFS($A$12:$A$511,A424)&lt;&gt;1,"Ошибка: повтор ID",IF(E424="",IF(OR(F424&lt;&gt;"",H424=""),"Ошибка: внеплановая статья/срок","OK"),IF(COUNTIFS(Планы!$A$12:$A$111,E424)&lt;&gt;1,"Ошибка: ID плана",IF(INDEX(Планы!$K$12:$K$111,MATCH(E424,Планы!$A$12:$A$111,0))&lt;&gt;"OK","Ошибка: исходный план",IF(OR(NOT(ISNUMBER(F424)),C424&lt;&gt;INDEX(Планы!$D$12:$D$111,MATCH(E424,Планы!$A$12:$A$111,0))),"Ошибка: срок/направление",IF(AND(F424&gt;=INDEX(Планы!$E$12:$E$111,MATCH(E424,Планы!$A$12:$A$111,0)),F424&lt;=INDEX(Планы!$L$12:$L$111,MATCH(E424,Планы!$A$12:$A$111,0)),IF(INDEX(Планы!$F$12:$F$111,MATCH(E424,Планы!$A$12:$A$111,0))="Разово",F424=INDEX(Планы!$E$12:$E$111,MATCH(E424,Планы!$A$12:$A$111,0)),IF(INDEX(Планы!$F$12:$F$111,MATCH(E424,Планы!$A$12:$A$111,0))="Еженедельно",MOD(F424-INDEX(Планы!$E$12:$E$111,MATCH(E424,Планы!$A$12:$A$111,0)),7)=0,F424=DATE(YEAR(F424),MONTH(F424),MIN(DAY(INDEX(Планы!$E$12:$E$111,MATCH(E424,Планы!$A$12:$A$111,0))),DAY(EOMONTH(F424,0))))))),"OK","Ошибка: нет повторения")))))))))</f>
        <v/>
      </c>
      <c r="J424" s="21" t="str">
        <f aca="false">IF(AND(I424="OK",E424&lt;&gt;""),INDEX(Планы!$G$12:$G$111,MATCH(E424,Планы!$A$12:$A$111,0)),"")</f>
        <v/>
      </c>
      <c r="K424" s="21" t="str">
        <f aca="false">IF(I424&lt;&gt;"OK","",IF(E424="",H424,INDEX(Планы!$C$12:$C$111,MATCH(E424,Планы!$A$12:$A$111,0))))</f>
        <v/>
      </c>
      <c r="L424" s="21" t="n">
        <f aca="false">IF(AND(I424="OK",E424&lt;&gt;"",O424=1),MIN(J424,N424),0)</f>
        <v>0</v>
      </c>
      <c r="M424" s="21" t="n">
        <f aca="false">IF(AND(I424="OK",E424&lt;&gt;"",O424=1),MAX(0,N424-J424),0)</f>
        <v>0</v>
      </c>
      <c r="N424" s="21" t="str">
        <f aca="false">IF(AND(I424="OK",E424&lt;&gt;""),SUMIFS($D$12:$D$511,$E$12:$E$511,E424,$F$12:$F$511,F424,$B$12:$B$511,"&lt;="&amp;Календарь!$L$5,$I$12:$I$511,"OK"),"")</f>
        <v/>
      </c>
      <c r="O424" s="19" t="n">
        <f aca="false">IF(AND(I424="OK",E424&lt;&gt;""),IF(COUNTIFS($E$12:E424,E424,$F$12:F424,F424,$I$12:I424,"OK")=1,1,0),0)</f>
        <v>0</v>
      </c>
    </row>
    <row r="425" customFormat="false" ht="22" hidden="false" customHeight="true" outlineLevel="0" collapsed="false">
      <c r="A425" s="6"/>
      <c r="B425" s="5"/>
      <c r="C425" s="6"/>
      <c r="D425" s="7"/>
      <c r="E425" s="6"/>
      <c r="F425" s="5"/>
      <c r="G425" s="6"/>
      <c r="H425" s="6"/>
      <c r="I425" s="19" t="str">
        <f aca="false">IF(COUNTA(A425:H425)=0,"",IF(OR(A425="",NOT(ISNUMBER(B425)),NOT(ISNUMBER(D425)),AND(C425&lt;&gt;"Приход",C425&lt;&gt;"Расход")),"Ошибка: поля или тип",IF(OR(B425&lt;36526,B425&gt;109574,B425&lt;&gt;INT(B425),D425&lt;0),"Ошибка: дата или сумма",IF(COUNTIFS($A$12:$A$511,A425)&lt;&gt;1,"Ошибка: повтор ID",IF(E425="",IF(OR(F425&lt;&gt;"",H425=""),"Ошибка: внеплановая статья/срок","OK"),IF(COUNTIFS(Планы!$A$12:$A$111,E425)&lt;&gt;1,"Ошибка: ID плана",IF(INDEX(Планы!$K$12:$K$111,MATCH(E425,Планы!$A$12:$A$111,0))&lt;&gt;"OK","Ошибка: исходный план",IF(OR(NOT(ISNUMBER(F425)),C425&lt;&gt;INDEX(Планы!$D$12:$D$111,MATCH(E425,Планы!$A$12:$A$111,0))),"Ошибка: срок/направление",IF(AND(F425&gt;=INDEX(Планы!$E$12:$E$111,MATCH(E425,Планы!$A$12:$A$111,0)),F425&lt;=INDEX(Планы!$L$12:$L$111,MATCH(E425,Планы!$A$12:$A$111,0)),IF(INDEX(Планы!$F$12:$F$111,MATCH(E425,Планы!$A$12:$A$111,0))="Разово",F425=INDEX(Планы!$E$12:$E$111,MATCH(E425,Планы!$A$12:$A$111,0)),IF(INDEX(Планы!$F$12:$F$111,MATCH(E425,Планы!$A$12:$A$111,0))="Еженедельно",MOD(F425-INDEX(Планы!$E$12:$E$111,MATCH(E425,Планы!$A$12:$A$111,0)),7)=0,F425=DATE(YEAR(F425),MONTH(F425),MIN(DAY(INDEX(Планы!$E$12:$E$111,MATCH(E425,Планы!$A$12:$A$111,0))),DAY(EOMONTH(F425,0))))))),"OK","Ошибка: нет повторения")))))))))</f>
        <v/>
      </c>
      <c r="J425" s="21" t="str">
        <f aca="false">IF(AND(I425="OK",E425&lt;&gt;""),INDEX(Планы!$G$12:$G$111,MATCH(E425,Планы!$A$12:$A$111,0)),"")</f>
        <v/>
      </c>
      <c r="K425" s="21" t="str">
        <f aca="false">IF(I425&lt;&gt;"OK","",IF(E425="",H425,INDEX(Планы!$C$12:$C$111,MATCH(E425,Планы!$A$12:$A$111,0))))</f>
        <v/>
      </c>
      <c r="L425" s="21" t="n">
        <f aca="false">IF(AND(I425="OK",E425&lt;&gt;"",O425=1),MIN(J425,N425),0)</f>
        <v>0</v>
      </c>
      <c r="M425" s="21" t="n">
        <f aca="false">IF(AND(I425="OK",E425&lt;&gt;"",O425=1),MAX(0,N425-J425),0)</f>
        <v>0</v>
      </c>
      <c r="N425" s="21" t="str">
        <f aca="false">IF(AND(I425="OK",E425&lt;&gt;""),SUMIFS($D$12:$D$511,$E$12:$E$511,E425,$F$12:$F$511,F425,$B$12:$B$511,"&lt;="&amp;Календарь!$L$5,$I$12:$I$511,"OK"),"")</f>
        <v/>
      </c>
      <c r="O425" s="19" t="n">
        <f aca="false">IF(AND(I425="OK",E425&lt;&gt;""),IF(COUNTIFS($E$12:E425,E425,$F$12:F425,F425,$I$12:I425,"OK")=1,1,0),0)</f>
        <v>0</v>
      </c>
    </row>
    <row r="426" customFormat="false" ht="22" hidden="false" customHeight="true" outlineLevel="0" collapsed="false">
      <c r="A426" s="6"/>
      <c r="B426" s="5"/>
      <c r="C426" s="6"/>
      <c r="D426" s="7"/>
      <c r="E426" s="6"/>
      <c r="F426" s="5"/>
      <c r="G426" s="6"/>
      <c r="H426" s="6"/>
      <c r="I426" s="19" t="str">
        <f aca="false">IF(COUNTA(A426:H426)=0,"",IF(OR(A426="",NOT(ISNUMBER(B426)),NOT(ISNUMBER(D426)),AND(C426&lt;&gt;"Приход",C426&lt;&gt;"Расход")),"Ошибка: поля или тип",IF(OR(B426&lt;36526,B426&gt;109574,B426&lt;&gt;INT(B426),D426&lt;0),"Ошибка: дата или сумма",IF(COUNTIFS($A$12:$A$511,A426)&lt;&gt;1,"Ошибка: повтор ID",IF(E426="",IF(OR(F426&lt;&gt;"",H426=""),"Ошибка: внеплановая статья/срок","OK"),IF(COUNTIFS(Планы!$A$12:$A$111,E426)&lt;&gt;1,"Ошибка: ID плана",IF(INDEX(Планы!$K$12:$K$111,MATCH(E426,Планы!$A$12:$A$111,0))&lt;&gt;"OK","Ошибка: исходный план",IF(OR(NOT(ISNUMBER(F426)),C426&lt;&gt;INDEX(Планы!$D$12:$D$111,MATCH(E426,Планы!$A$12:$A$111,0))),"Ошибка: срок/направление",IF(AND(F426&gt;=INDEX(Планы!$E$12:$E$111,MATCH(E426,Планы!$A$12:$A$111,0)),F426&lt;=INDEX(Планы!$L$12:$L$111,MATCH(E426,Планы!$A$12:$A$111,0)),IF(INDEX(Планы!$F$12:$F$111,MATCH(E426,Планы!$A$12:$A$111,0))="Разово",F426=INDEX(Планы!$E$12:$E$111,MATCH(E426,Планы!$A$12:$A$111,0)),IF(INDEX(Планы!$F$12:$F$111,MATCH(E426,Планы!$A$12:$A$111,0))="Еженедельно",MOD(F426-INDEX(Планы!$E$12:$E$111,MATCH(E426,Планы!$A$12:$A$111,0)),7)=0,F426=DATE(YEAR(F426),MONTH(F426),MIN(DAY(INDEX(Планы!$E$12:$E$111,MATCH(E426,Планы!$A$12:$A$111,0))),DAY(EOMONTH(F426,0))))))),"OK","Ошибка: нет повторения")))))))))</f>
        <v/>
      </c>
      <c r="J426" s="21" t="str">
        <f aca="false">IF(AND(I426="OK",E426&lt;&gt;""),INDEX(Планы!$G$12:$G$111,MATCH(E426,Планы!$A$12:$A$111,0)),"")</f>
        <v/>
      </c>
      <c r="K426" s="21" t="str">
        <f aca="false">IF(I426&lt;&gt;"OK","",IF(E426="",H426,INDEX(Планы!$C$12:$C$111,MATCH(E426,Планы!$A$12:$A$111,0))))</f>
        <v/>
      </c>
      <c r="L426" s="21" t="n">
        <f aca="false">IF(AND(I426="OK",E426&lt;&gt;"",O426=1),MIN(J426,N426),0)</f>
        <v>0</v>
      </c>
      <c r="M426" s="21" t="n">
        <f aca="false">IF(AND(I426="OK",E426&lt;&gt;"",O426=1),MAX(0,N426-J426),0)</f>
        <v>0</v>
      </c>
      <c r="N426" s="21" t="str">
        <f aca="false">IF(AND(I426="OK",E426&lt;&gt;""),SUMIFS($D$12:$D$511,$E$12:$E$511,E426,$F$12:$F$511,F426,$B$12:$B$511,"&lt;="&amp;Календарь!$L$5,$I$12:$I$511,"OK"),"")</f>
        <v/>
      </c>
      <c r="O426" s="19" t="n">
        <f aca="false">IF(AND(I426="OK",E426&lt;&gt;""),IF(COUNTIFS($E$12:E426,E426,$F$12:F426,F426,$I$12:I426,"OK")=1,1,0),0)</f>
        <v>0</v>
      </c>
    </row>
    <row r="427" customFormat="false" ht="22" hidden="false" customHeight="true" outlineLevel="0" collapsed="false">
      <c r="A427" s="6"/>
      <c r="B427" s="5"/>
      <c r="C427" s="6"/>
      <c r="D427" s="7"/>
      <c r="E427" s="6"/>
      <c r="F427" s="5"/>
      <c r="G427" s="6"/>
      <c r="H427" s="6"/>
      <c r="I427" s="19" t="str">
        <f aca="false">IF(COUNTA(A427:H427)=0,"",IF(OR(A427="",NOT(ISNUMBER(B427)),NOT(ISNUMBER(D427)),AND(C427&lt;&gt;"Приход",C427&lt;&gt;"Расход")),"Ошибка: поля или тип",IF(OR(B427&lt;36526,B427&gt;109574,B427&lt;&gt;INT(B427),D427&lt;0),"Ошибка: дата или сумма",IF(COUNTIFS($A$12:$A$511,A427)&lt;&gt;1,"Ошибка: повтор ID",IF(E427="",IF(OR(F427&lt;&gt;"",H427=""),"Ошибка: внеплановая статья/срок","OK"),IF(COUNTIFS(Планы!$A$12:$A$111,E427)&lt;&gt;1,"Ошибка: ID плана",IF(INDEX(Планы!$K$12:$K$111,MATCH(E427,Планы!$A$12:$A$111,0))&lt;&gt;"OK","Ошибка: исходный план",IF(OR(NOT(ISNUMBER(F427)),C427&lt;&gt;INDEX(Планы!$D$12:$D$111,MATCH(E427,Планы!$A$12:$A$111,0))),"Ошибка: срок/направление",IF(AND(F427&gt;=INDEX(Планы!$E$12:$E$111,MATCH(E427,Планы!$A$12:$A$111,0)),F427&lt;=INDEX(Планы!$L$12:$L$111,MATCH(E427,Планы!$A$12:$A$111,0)),IF(INDEX(Планы!$F$12:$F$111,MATCH(E427,Планы!$A$12:$A$111,0))="Разово",F427=INDEX(Планы!$E$12:$E$111,MATCH(E427,Планы!$A$12:$A$111,0)),IF(INDEX(Планы!$F$12:$F$111,MATCH(E427,Планы!$A$12:$A$111,0))="Еженедельно",MOD(F427-INDEX(Планы!$E$12:$E$111,MATCH(E427,Планы!$A$12:$A$111,0)),7)=0,F427=DATE(YEAR(F427),MONTH(F427),MIN(DAY(INDEX(Планы!$E$12:$E$111,MATCH(E427,Планы!$A$12:$A$111,0))),DAY(EOMONTH(F427,0))))))),"OK","Ошибка: нет повторения")))))))))</f>
        <v/>
      </c>
      <c r="J427" s="21" t="str">
        <f aca="false">IF(AND(I427="OK",E427&lt;&gt;""),INDEX(Планы!$G$12:$G$111,MATCH(E427,Планы!$A$12:$A$111,0)),"")</f>
        <v/>
      </c>
      <c r="K427" s="21" t="str">
        <f aca="false">IF(I427&lt;&gt;"OK","",IF(E427="",H427,INDEX(Планы!$C$12:$C$111,MATCH(E427,Планы!$A$12:$A$111,0))))</f>
        <v/>
      </c>
      <c r="L427" s="21" t="n">
        <f aca="false">IF(AND(I427="OK",E427&lt;&gt;"",O427=1),MIN(J427,N427),0)</f>
        <v>0</v>
      </c>
      <c r="M427" s="21" t="n">
        <f aca="false">IF(AND(I427="OK",E427&lt;&gt;"",O427=1),MAX(0,N427-J427),0)</f>
        <v>0</v>
      </c>
      <c r="N427" s="21" t="str">
        <f aca="false">IF(AND(I427="OK",E427&lt;&gt;""),SUMIFS($D$12:$D$511,$E$12:$E$511,E427,$F$12:$F$511,F427,$B$12:$B$511,"&lt;="&amp;Календарь!$L$5,$I$12:$I$511,"OK"),"")</f>
        <v/>
      </c>
      <c r="O427" s="19" t="n">
        <f aca="false">IF(AND(I427="OK",E427&lt;&gt;""),IF(COUNTIFS($E$12:E427,E427,$F$12:F427,F427,$I$12:I427,"OK")=1,1,0),0)</f>
        <v>0</v>
      </c>
    </row>
    <row r="428" customFormat="false" ht="22" hidden="false" customHeight="true" outlineLevel="0" collapsed="false">
      <c r="A428" s="6"/>
      <c r="B428" s="5"/>
      <c r="C428" s="6"/>
      <c r="D428" s="7"/>
      <c r="E428" s="6"/>
      <c r="F428" s="5"/>
      <c r="G428" s="6"/>
      <c r="H428" s="6"/>
      <c r="I428" s="19" t="str">
        <f aca="false">IF(COUNTA(A428:H428)=0,"",IF(OR(A428="",NOT(ISNUMBER(B428)),NOT(ISNUMBER(D428)),AND(C428&lt;&gt;"Приход",C428&lt;&gt;"Расход")),"Ошибка: поля или тип",IF(OR(B428&lt;36526,B428&gt;109574,B428&lt;&gt;INT(B428),D428&lt;0),"Ошибка: дата или сумма",IF(COUNTIFS($A$12:$A$511,A428)&lt;&gt;1,"Ошибка: повтор ID",IF(E428="",IF(OR(F428&lt;&gt;"",H428=""),"Ошибка: внеплановая статья/срок","OK"),IF(COUNTIFS(Планы!$A$12:$A$111,E428)&lt;&gt;1,"Ошибка: ID плана",IF(INDEX(Планы!$K$12:$K$111,MATCH(E428,Планы!$A$12:$A$111,0))&lt;&gt;"OK","Ошибка: исходный план",IF(OR(NOT(ISNUMBER(F428)),C428&lt;&gt;INDEX(Планы!$D$12:$D$111,MATCH(E428,Планы!$A$12:$A$111,0))),"Ошибка: срок/направление",IF(AND(F428&gt;=INDEX(Планы!$E$12:$E$111,MATCH(E428,Планы!$A$12:$A$111,0)),F428&lt;=INDEX(Планы!$L$12:$L$111,MATCH(E428,Планы!$A$12:$A$111,0)),IF(INDEX(Планы!$F$12:$F$111,MATCH(E428,Планы!$A$12:$A$111,0))="Разово",F428=INDEX(Планы!$E$12:$E$111,MATCH(E428,Планы!$A$12:$A$111,0)),IF(INDEX(Планы!$F$12:$F$111,MATCH(E428,Планы!$A$12:$A$111,0))="Еженедельно",MOD(F428-INDEX(Планы!$E$12:$E$111,MATCH(E428,Планы!$A$12:$A$111,0)),7)=0,F428=DATE(YEAR(F428),MONTH(F428),MIN(DAY(INDEX(Планы!$E$12:$E$111,MATCH(E428,Планы!$A$12:$A$111,0))),DAY(EOMONTH(F428,0))))))),"OK","Ошибка: нет повторения")))))))))</f>
        <v/>
      </c>
      <c r="J428" s="21" t="str">
        <f aca="false">IF(AND(I428="OK",E428&lt;&gt;""),INDEX(Планы!$G$12:$G$111,MATCH(E428,Планы!$A$12:$A$111,0)),"")</f>
        <v/>
      </c>
      <c r="K428" s="21" t="str">
        <f aca="false">IF(I428&lt;&gt;"OK","",IF(E428="",H428,INDEX(Планы!$C$12:$C$111,MATCH(E428,Планы!$A$12:$A$111,0))))</f>
        <v/>
      </c>
      <c r="L428" s="21" t="n">
        <f aca="false">IF(AND(I428="OK",E428&lt;&gt;"",O428=1),MIN(J428,N428),0)</f>
        <v>0</v>
      </c>
      <c r="M428" s="21" t="n">
        <f aca="false">IF(AND(I428="OK",E428&lt;&gt;"",O428=1),MAX(0,N428-J428),0)</f>
        <v>0</v>
      </c>
      <c r="N428" s="21" t="str">
        <f aca="false">IF(AND(I428="OK",E428&lt;&gt;""),SUMIFS($D$12:$D$511,$E$12:$E$511,E428,$F$12:$F$511,F428,$B$12:$B$511,"&lt;="&amp;Календарь!$L$5,$I$12:$I$511,"OK"),"")</f>
        <v/>
      </c>
      <c r="O428" s="19" t="n">
        <f aca="false">IF(AND(I428="OK",E428&lt;&gt;""),IF(COUNTIFS($E$12:E428,E428,$F$12:F428,F428,$I$12:I428,"OK")=1,1,0),0)</f>
        <v>0</v>
      </c>
    </row>
    <row r="429" customFormat="false" ht="22" hidden="false" customHeight="true" outlineLevel="0" collapsed="false">
      <c r="A429" s="6"/>
      <c r="B429" s="5"/>
      <c r="C429" s="6"/>
      <c r="D429" s="7"/>
      <c r="E429" s="6"/>
      <c r="F429" s="5"/>
      <c r="G429" s="6"/>
      <c r="H429" s="6"/>
      <c r="I429" s="19" t="str">
        <f aca="false">IF(COUNTA(A429:H429)=0,"",IF(OR(A429="",NOT(ISNUMBER(B429)),NOT(ISNUMBER(D429)),AND(C429&lt;&gt;"Приход",C429&lt;&gt;"Расход")),"Ошибка: поля или тип",IF(OR(B429&lt;36526,B429&gt;109574,B429&lt;&gt;INT(B429),D429&lt;0),"Ошибка: дата или сумма",IF(COUNTIFS($A$12:$A$511,A429)&lt;&gt;1,"Ошибка: повтор ID",IF(E429="",IF(OR(F429&lt;&gt;"",H429=""),"Ошибка: внеплановая статья/срок","OK"),IF(COUNTIFS(Планы!$A$12:$A$111,E429)&lt;&gt;1,"Ошибка: ID плана",IF(INDEX(Планы!$K$12:$K$111,MATCH(E429,Планы!$A$12:$A$111,0))&lt;&gt;"OK","Ошибка: исходный план",IF(OR(NOT(ISNUMBER(F429)),C429&lt;&gt;INDEX(Планы!$D$12:$D$111,MATCH(E429,Планы!$A$12:$A$111,0))),"Ошибка: срок/направление",IF(AND(F429&gt;=INDEX(Планы!$E$12:$E$111,MATCH(E429,Планы!$A$12:$A$111,0)),F429&lt;=INDEX(Планы!$L$12:$L$111,MATCH(E429,Планы!$A$12:$A$111,0)),IF(INDEX(Планы!$F$12:$F$111,MATCH(E429,Планы!$A$12:$A$111,0))="Разово",F429=INDEX(Планы!$E$12:$E$111,MATCH(E429,Планы!$A$12:$A$111,0)),IF(INDEX(Планы!$F$12:$F$111,MATCH(E429,Планы!$A$12:$A$111,0))="Еженедельно",MOD(F429-INDEX(Планы!$E$12:$E$111,MATCH(E429,Планы!$A$12:$A$111,0)),7)=0,F429=DATE(YEAR(F429),MONTH(F429),MIN(DAY(INDEX(Планы!$E$12:$E$111,MATCH(E429,Планы!$A$12:$A$111,0))),DAY(EOMONTH(F429,0))))))),"OK","Ошибка: нет повторения")))))))))</f>
        <v/>
      </c>
      <c r="J429" s="21" t="str">
        <f aca="false">IF(AND(I429="OK",E429&lt;&gt;""),INDEX(Планы!$G$12:$G$111,MATCH(E429,Планы!$A$12:$A$111,0)),"")</f>
        <v/>
      </c>
      <c r="K429" s="21" t="str">
        <f aca="false">IF(I429&lt;&gt;"OK","",IF(E429="",H429,INDEX(Планы!$C$12:$C$111,MATCH(E429,Планы!$A$12:$A$111,0))))</f>
        <v/>
      </c>
      <c r="L429" s="21" t="n">
        <f aca="false">IF(AND(I429="OK",E429&lt;&gt;"",O429=1),MIN(J429,N429),0)</f>
        <v>0</v>
      </c>
      <c r="M429" s="21" t="n">
        <f aca="false">IF(AND(I429="OK",E429&lt;&gt;"",O429=1),MAX(0,N429-J429),0)</f>
        <v>0</v>
      </c>
      <c r="N429" s="21" t="str">
        <f aca="false">IF(AND(I429="OK",E429&lt;&gt;""),SUMIFS($D$12:$D$511,$E$12:$E$511,E429,$F$12:$F$511,F429,$B$12:$B$511,"&lt;="&amp;Календарь!$L$5,$I$12:$I$511,"OK"),"")</f>
        <v/>
      </c>
      <c r="O429" s="19" t="n">
        <f aca="false">IF(AND(I429="OK",E429&lt;&gt;""),IF(COUNTIFS($E$12:E429,E429,$F$12:F429,F429,$I$12:I429,"OK")=1,1,0),0)</f>
        <v>0</v>
      </c>
    </row>
    <row r="430" customFormat="false" ht="22" hidden="false" customHeight="true" outlineLevel="0" collapsed="false">
      <c r="A430" s="6"/>
      <c r="B430" s="5"/>
      <c r="C430" s="6"/>
      <c r="D430" s="7"/>
      <c r="E430" s="6"/>
      <c r="F430" s="5"/>
      <c r="G430" s="6"/>
      <c r="H430" s="6"/>
      <c r="I430" s="19" t="str">
        <f aca="false">IF(COUNTA(A430:H430)=0,"",IF(OR(A430="",NOT(ISNUMBER(B430)),NOT(ISNUMBER(D430)),AND(C430&lt;&gt;"Приход",C430&lt;&gt;"Расход")),"Ошибка: поля или тип",IF(OR(B430&lt;36526,B430&gt;109574,B430&lt;&gt;INT(B430),D430&lt;0),"Ошибка: дата или сумма",IF(COUNTIFS($A$12:$A$511,A430)&lt;&gt;1,"Ошибка: повтор ID",IF(E430="",IF(OR(F430&lt;&gt;"",H430=""),"Ошибка: внеплановая статья/срок","OK"),IF(COUNTIFS(Планы!$A$12:$A$111,E430)&lt;&gt;1,"Ошибка: ID плана",IF(INDEX(Планы!$K$12:$K$111,MATCH(E430,Планы!$A$12:$A$111,0))&lt;&gt;"OK","Ошибка: исходный план",IF(OR(NOT(ISNUMBER(F430)),C430&lt;&gt;INDEX(Планы!$D$12:$D$111,MATCH(E430,Планы!$A$12:$A$111,0))),"Ошибка: срок/направление",IF(AND(F430&gt;=INDEX(Планы!$E$12:$E$111,MATCH(E430,Планы!$A$12:$A$111,0)),F430&lt;=INDEX(Планы!$L$12:$L$111,MATCH(E430,Планы!$A$12:$A$111,0)),IF(INDEX(Планы!$F$12:$F$111,MATCH(E430,Планы!$A$12:$A$111,0))="Разово",F430=INDEX(Планы!$E$12:$E$111,MATCH(E430,Планы!$A$12:$A$111,0)),IF(INDEX(Планы!$F$12:$F$111,MATCH(E430,Планы!$A$12:$A$111,0))="Еженедельно",MOD(F430-INDEX(Планы!$E$12:$E$111,MATCH(E430,Планы!$A$12:$A$111,0)),7)=0,F430=DATE(YEAR(F430),MONTH(F430),MIN(DAY(INDEX(Планы!$E$12:$E$111,MATCH(E430,Планы!$A$12:$A$111,0))),DAY(EOMONTH(F430,0))))))),"OK","Ошибка: нет повторения")))))))))</f>
        <v/>
      </c>
      <c r="J430" s="21" t="str">
        <f aca="false">IF(AND(I430="OK",E430&lt;&gt;""),INDEX(Планы!$G$12:$G$111,MATCH(E430,Планы!$A$12:$A$111,0)),"")</f>
        <v/>
      </c>
      <c r="K430" s="21" t="str">
        <f aca="false">IF(I430&lt;&gt;"OK","",IF(E430="",H430,INDEX(Планы!$C$12:$C$111,MATCH(E430,Планы!$A$12:$A$111,0))))</f>
        <v/>
      </c>
      <c r="L430" s="21" t="n">
        <f aca="false">IF(AND(I430="OK",E430&lt;&gt;"",O430=1),MIN(J430,N430),0)</f>
        <v>0</v>
      </c>
      <c r="M430" s="21" t="n">
        <f aca="false">IF(AND(I430="OK",E430&lt;&gt;"",O430=1),MAX(0,N430-J430),0)</f>
        <v>0</v>
      </c>
      <c r="N430" s="21" t="str">
        <f aca="false">IF(AND(I430="OK",E430&lt;&gt;""),SUMIFS($D$12:$D$511,$E$12:$E$511,E430,$F$12:$F$511,F430,$B$12:$B$511,"&lt;="&amp;Календарь!$L$5,$I$12:$I$511,"OK"),"")</f>
        <v/>
      </c>
      <c r="O430" s="19" t="n">
        <f aca="false">IF(AND(I430="OK",E430&lt;&gt;""),IF(COUNTIFS($E$12:E430,E430,$F$12:F430,F430,$I$12:I430,"OK")=1,1,0),0)</f>
        <v>0</v>
      </c>
    </row>
    <row r="431" customFormat="false" ht="22" hidden="false" customHeight="true" outlineLevel="0" collapsed="false">
      <c r="A431" s="6"/>
      <c r="B431" s="5"/>
      <c r="C431" s="6"/>
      <c r="D431" s="7"/>
      <c r="E431" s="6"/>
      <c r="F431" s="5"/>
      <c r="G431" s="6"/>
      <c r="H431" s="6"/>
      <c r="I431" s="19" t="str">
        <f aca="false">IF(COUNTA(A431:H431)=0,"",IF(OR(A431="",NOT(ISNUMBER(B431)),NOT(ISNUMBER(D431)),AND(C431&lt;&gt;"Приход",C431&lt;&gt;"Расход")),"Ошибка: поля или тип",IF(OR(B431&lt;36526,B431&gt;109574,B431&lt;&gt;INT(B431),D431&lt;0),"Ошибка: дата или сумма",IF(COUNTIFS($A$12:$A$511,A431)&lt;&gt;1,"Ошибка: повтор ID",IF(E431="",IF(OR(F431&lt;&gt;"",H431=""),"Ошибка: внеплановая статья/срок","OK"),IF(COUNTIFS(Планы!$A$12:$A$111,E431)&lt;&gt;1,"Ошибка: ID плана",IF(INDEX(Планы!$K$12:$K$111,MATCH(E431,Планы!$A$12:$A$111,0))&lt;&gt;"OK","Ошибка: исходный план",IF(OR(NOT(ISNUMBER(F431)),C431&lt;&gt;INDEX(Планы!$D$12:$D$111,MATCH(E431,Планы!$A$12:$A$111,0))),"Ошибка: срок/направление",IF(AND(F431&gt;=INDEX(Планы!$E$12:$E$111,MATCH(E431,Планы!$A$12:$A$111,0)),F431&lt;=INDEX(Планы!$L$12:$L$111,MATCH(E431,Планы!$A$12:$A$111,0)),IF(INDEX(Планы!$F$12:$F$111,MATCH(E431,Планы!$A$12:$A$111,0))="Разово",F431=INDEX(Планы!$E$12:$E$111,MATCH(E431,Планы!$A$12:$A$111,0)),IF(INDEX(Планы!$F$12:$F$111,MATCH(E431,Планы!$A$12:$A$111,0))="Еженедельно",MOD(F431-INDEX(Планы!$E$12:$E$111,MATCH(E431,Планы!$A$12:$A$111,0)),7)=0,F431=DATE(YEAR(F431),MONTH(F431),MIN(DAY(INDEX(Планы!$E$12:$E$111,MATCH(E431,Планы!$A$12:$A$111,0))),DAY(EOMONTH(F431,0))))))),"OK","Ошибка: нет повторения")))))))))</f>
        <v/>
      </c>
      <c r="J431" s="21" t="str">
        <f aca="false">IF(AND(I431="OK",E431&lt;&gt;""),INDEX(Планы!$G$12:$G$111,MATCH(E431,Планы!$A$12:$A$111,0)),"")</f>
        <v/>
      </c>
      <c r="K431" s="21" t="str">
        <f aca="false">IF(I431&lt;&gt;"OK","",IF(E431="",H431,INDEX(Планы!$C$12:$C$111,MATCH(E431,Планы!$A$12:$A$111,0))))</f>
        <v/>
      </c>
      <c r="L431" s="21" t="n">
        <f aca="false">IF(AND(I431="OK",E431&lt;&gt;"",O431=1),MIN(J431,N431),0)</f>
        <v>0</v>
      </c>
      <c r="M431" s="21" t="n">
        <f aca="false">IF(AND(I431="OK",E431&lt;&gt;"",O431=1),MAX(0,N431-J431),0)</f>
        <v>0</v>
      </c>
      <c r="N431" s="21" t="str">
        <f aca="false">IF(AND(I431="OK",E431&lt;&gt;""),SUMIFS($D$12:$D$511,$E$12:$E$511,E431,$F$12:$F$511,F431,$B$12:$B$511,"&lt;="&amp;Календарь!$L$5,$I$12:$I$511,"OK"),"")</f>
        <v/>
      </c>
      <c r="O431" s="19" t="n">
        <f aca="false">IF(AND(I431="OK",E431&lt;&gt;""),IF(COUNTIFS($E$12:E431,E431,$F$12:F431,F431,$I$12:I431,"OK")=1,1,0),0)</f>
        <v>0</v>
      </c>
    </row>
    <row r="432" customFormat="false" ht="22" hidden="false" customHeight="true" outlineLevel="0" collapsed="false">
      <c r="A432" s="6"/>
      <c r="B432" s="5"/>
      <c r="C432" s="6"/>
      <c r="D432" s="7"/>
      <c r="E432" s="6"/>
      <c r="F432" s="5"/>
      <c r="G432" s="6"/>
      <c r="H432" s="6"/>
      <c r="I432" s="19" t="str">
        <f aca="false">IF(COUNTA(A432:H432)=0,"",IF(OR(A432="",NOT(ISNUMBER(B432)),NOT(ISNUMBER(D432)),AND(C432&lt;&gt;"Приход",C432&lt;&gt;"Расход")),"Ошибка: поля или тип",IF(OR(B432&lt;36526,B432&gt;109574,B432&lt;&gt;INT(B432),D432&lt;0),"Ошибка: дата или сумма",IF(COUNTIFS($A$12:$A$511,A432)&lt;&gt;1,"Ошибка: повтор ID",IF(E432="",IF(OR(F432&lt;&gt;"",H432=""),"Ошибка: внеплановая статья/срок","OK"),IF(COUNTIFS(Планы!$A$12:$A$111,E432)&lt;&gt;1,"Ошибка: ID плана",IF(INDEX(Планы!$K$12:$K$111,MATCH(E432,Планы!$A$12:$A$111,0))&lt;&gt;"OK","Ошибка: исходный план",IF(OR(NOT(ISNUMBER(F432)),C432&lt;&gt;INDEX(Планы!$D$12:$D$111,MATCH(E432,Планы!$A$12:$A$111,0))),"Ошибка: срок/направление",IF(AND(F432&gt;=INDEX(Планы!$E$12:$E$111,MATCH(E432,Планы!$A$12:$A$111,0)),F432&lt;=INDEX(Планы!$L$12:$L$111,MATCH(E432,Планы!$A$12:$A$111,0)),IF(INDEX(Планы!$F$12:$F$111,MATCH(E432,Планы!$A$12:$A$111,0))="Разово",F432=INDEX(Планы!$E$12:$E$111,MATCH(E432,Планы!$A$12:$A$111,0)),IF(INDEX(Планы!$F$12:$F$111,MATCH(E432,Планы!$A$12:$A$111,0))="Еженедельно",MOD(F432-INDEX(Планы!$E$12:$E$111,MATCH(E432,Планы!$A$12:$A$111,0)),7)=0,F432=DATE(YEAR(F432),MONTH(F432),MIN(DAY(INDEX(Планы!$E$12:$E$111,MATCH(E432,Планы!$A$12:$A$111,0))),DAY(EOMONTH(F432,0))))))),"OK","Ошибка: нет повторения")))))))))</f>
        <v/>
      </c>
      <c r="J432" s="21" t="str">
        <f aca="false">IF(AND(I432="OK",E432&lt;&gt;""),INDEX(Планы!$G$12:$G$111,MATCH(E432,Планы!$A$12:$A$111,0)),"")</f>
        <v/>
      </c>
      <c r="K432" s="21" t="str">
        <f aca="false">IF(I432&lt;&gt;"OK","",IF(E432="",H432,INDEX(Планы!$C$12:$C$111,MATCH(E432,Планы!$A$12:$A$111,0))))</f>
        <v/>
      </c>
      <c r="L432" s="21" t="n">
        <f aca="false">IF(AND(I432="OK",E432&lt;&gt;"",O432=1),MIN(J432,N432),0)</f>
        <v>0</v>
      </c>
      <c r="M432" s="21" t="n">
        <f aca="false">IF(AND(I432="OK",E432&lt;&gt;"",O432=1),MAX(0,N432-J432),0)</f>
        <v>0</v>
      </c>
      <c r="N432" s="21" t="str">
        <f aca="false">IF(AND(I432="OK",E432&lt;&gt;""),SUMIFS($D$12:$D$511,$E$12:$E$511,E432,$F$12:$F$511,F432,$B$12:$B$511,"&lt;="&amp;Календарь!$L$5,$I$12:$I$511,"OK"),"")</f>
        <v/>
      </c>
      <c r="O432" s="19" t="n">
        <f aca="false">IF(AND(I432="OK",E432&lt;&gt;""),IF(COUNTIFS($E$12:E432,E432,$F$12:F432,F432,$I$12:I432,"OK")=1,1,0),0)</f>
        <v>0</v>
      </c>
    </row>
    <row r="433" customFormat="false" ht="22" hidden="false" customHeight="true" outlineLevel="0" collapsed="false">
      <c r="A433" s="6"/>
      <c r="B433" s="5"/>
      <c r="C433" s="6"/>
      <c r="D433" s="7"/>
      <c r="E433" s="6"/>
      <c r="F433" s="5"/>
      <c r="G433" s="6"/>
      <c r="H433" s="6"/>
      <c r="I433" s="19" t="str">
        <f aca="false">IF(COUNTA(A433:H433)=0,"",IF(OR(A433="",NOT(ISNUMBER(B433)),NOT(ISNUMBER(D433)),AND(C433&lt;&gt;"Приход",C433&lt;&gt;"Расход")),"Ошибка: поля или тип",IF(OR(B433&lt;36526,B433&gt;109574,B433&lt;&gt;INT(B433),D433&lt;0),"Ошибка: дата или сумма",IF(COUNTIFS($A$12:$A$511,A433)&lt;&gt;1,"Ошибка: повтор ID",IF(E433="",IF(OR(F433&lt;&gt;"",H433=""),"Ошибка: внеплановая статья/срок","OK"),IF(COUNTIFS(Планы!$A$12:$A$111,E433)&lt;&gt;1,"Ошибка: ID плана",IF(INDEX(Планы!$K$12:$K$111,MATCH(E433,Планы!$A$12:$A$111,0))&lt;&gt;"OK","Ошибка: исходный план",IF(OR(NOT(ISNUMBER(F433)),C433&lt;&gt;INDEX(Планы!$D$12:$D$111,MATCH(E433,Планы!$A$12:$A$111,0))),"Ошибка: срок/направление",IF(AND(F433&gt;=INDEX(Планы!$E$12:$E$111,MATCH(E433,Планы!$A$12:$A$111,0)),F433&lt;=INDEX(Планы!$L$12:$L$111,MATCH(E433,Планы!$A$12:$A$111,0)),IF(INDEX(Планы!$F$12:$F$111,MATCH(E433,Планы!$A$12:$A$111,0))="Разово",F433=INDEX(Планы!$E$12:$E$111,MATCH(E433,Планы!$A$12:$A$111,0)),IF(INDEX(Планы!$F$12:$F$111,MATCH(E433,Планы!$A$12:$A$111,0))="Еженедельно",MOD(F433-INDEX(Планы!$E$12:$E$111,MATCH(E433,Планы!$A$12:$A$111,0)),7)=0,F433=DATE(YEAR(F433),MONTH(F433),MIN(DAY(INDEX(Планы!$E$12:$E$111,MATCH(E433,Планы!$A$12:$A$111,0))),DAY(EOMONTH(F433,0))))))),"OK","Ошибка: нет повторения")))))))))</f>
        <v/>
      </c>
      <c r="J433" s="21" t="str">
        <f aca="false">IF(AND(I433="OK",E433&lt;&gt;""),INDEX(Планы!$G$12:$G$111,MATCH(E433,Планы!$A$12:$A$111,0)),"")</f>
        <v/>
      </c>
      <c r="K433" s="21" t="str">
        <f aca="false">IF(I433&lt;&gt;"OK","",IF(E433="",H433,INDEX(Планы!$C$12:$C$111,MATCH(E433,Планы!$A$12:$A$111,0))))</f>
        <v/>
      </c>
      <c r="L433" s="21" t="n">
        <f aca="false">IF(AND(I433="OK",E433&lt;&gt;"",O433=1),MIN(J433,N433),0)</f>
        <v>0</v>
      </c>
      <c r="M433" s="21" t="n">
        <f aca="false">IF(AND(I433="OK",E433&lt;&gt;"",O433=1),MAX(0,N433-J433),0)</f>
        <v>0</v>
      </c>
      <c r="N433" s="21" t="str">
        <f aca="false">IF(AND(I433="OK",E433&lt;&gt;""),SUMIFS($D$12:$D$511,$E$12:$E$511,E433,$F$12:$F$511,F433,$B$12:$B$511,"&lt;="&amp;Календарь!$L$5,$I$12:$I$511,"OK"),"")</f>
        <v/>
      </c>
      <c r="O433" s="19" t="n">
        <f aca="false">IF(AND(I433="OK",E433&lt;&gt;""),IF(COUNTIFS($E$12:E433,E433,$F$12:F433,F433,$I$12:I433,"OK")=1,1,0),0)</f>
        <v>0</v>
      </c>
    </row>
    <row r="434" customFormat="false" ht="22" hidden="false" customHeight="true" outlineLevel="0" collapsed="false">
      <c r="A434" s="6"/>
      <c r="B434" s="5"/>
      <c r="C434" s="6"/>
      <c r="D434" s="7"/>
      <c r="E434" s="6"/>
      <c r="F434" s="5"/>
      <c r="G434" s="6"/>
      <c r="H434" s="6"/>
      <c r="I434" s="19" t="str">
        <f aca="false">IF(COUNTA(A434:H434)=0,"",IF(OR(A434="",NOT(ISNUMBER(B434)),NOT(ISNUMBER(D434)),AND(C434&lt;&gt;"Приход",C434&lt;&gt;"Расход")),"Ошибка: поля или тип",IF(OR(B434&lt;36526,B434&gt;109574,B434&lt;&gt;INT(B434),D434&lt;0),"Ошибка: дата или сумма",IF(COUNTIFS($A$12:$A$511,A434)&lt;&gt;1,"Ошибка: повтор ID",IF(E434="",IF(OR(F434&lt;&gt;"",H434=""),"Ошибка: внеплановая статья/срок","OK"),IF(COUNTIFS(Планы!$A$12:$A$111,E434)&lt;&gt;1,"Ошибка: ID плана",IF(INDEX(Планы!$K$12:$K$111,MATCH(E434,Планы!$A$12:$A$111,0))&lt;&gt;"OK","Ошибка: исходный план",IF(OR(NOT(ISNUMBER(F434)),C434&lt;&gt;INDEX(Планы!$D$12:$D$111,MATCH(E434,Планы!$A$12:$A$111,0))),"Ошибка: срок/направление",IF(AND(F434&gt;=INDEX(Планы!$E$12:$E$111,MATCH(E434,Планы!$A$12:$A$111,0)),F434&lt;=INDEX(Планы!$L$12:$L$111,MATCH(E434,Планы!$A$12:$A$111,0)),IF(INDEX(Планы!$F$12:$F$111,MATCH(E434,Планы!$A$12:$A$111,0))="Разово",F434=INDEX(Планы!$E$12:$E$111,MATCH(E434,Планы!$A$12:$A$111,0)),IF(INDEX(Планы!$F$12:$F$111,MATCH(E434,Планы!$A$12:$A$111,0))="Еженедельно",MOD(F434-INDEX(Планы!$E$12:$E$111,MATCH(E434,Планы!$A$12:$A$111,0)),7)=0,F434=DATE(YEAR(F434),MONTH(F434),MIN(DAY(INDEX(Планы!$E$12:$E$111,MATCH(E434,Планы!$A$12:$A$111,0))),DAY(EOMONTH(F434,0))))))),"OK","Ошибка: нет повторения")))))))))</f>
        <v/>
      </c>
      <c r="J434" s="21" t="str">
        <f aca="false">IF(AND(I434="OK",E434&lt;&gt;""),INDEX(Планы!$G$12:$G$111,MATCH(E434,Планы!$A$12:$A$111,0)),"")</f>
        <v/>
      </c>
      <c r="K434" s="21" t="str">
        <f aca="false">IF(I434&lt;&gt;"OK","",IF(E434="",H434,INDEX(Планы!$C$12:$C$111,MATCH(E434,Планы!$A$12:$A$111,0))))</f>
        <v/>
      </c>
      <c r="L434" s="21" t="n">
        <f aca="false">IF(AND(I434="OK",E434&lt;&gt;"",O434=1),MIN(J434,N434),0)</f>
        <v>0</v>
      </c>
      <c r="M434" s="21" t="n">
        <f aca="false">IF(AND(I434="OK",E434&lt;&gt;"",O434=1),MAX(0,N434-J434),0)</f>
        <v>0</v>
      </c>
      <c r="N434" s="21" t="str">
        <f aca="false">IF(AND(I434="OK",E434&lt;&gt;""),SUMIFS($D$12:$D$511,$E$12:$E$511,E434,$F$12:$F$511,F434,$B$12:$B$511,"&lt;="&amp;Календарь!$L$5,$I$12:$I$511,"OK"),"")</f>
        <v/>
      </c>
      <c r="O434" s="19" t="n">
        <f aca="false">IF(AND(I434="OK",E434&lt;&gt;""),IF(COUNTIFS($E$12:E434,E434,$F$12:F434,F434,$I$12:I434,"OK")=1,1,0),0)</f>
        <v>0</v>
      </c>
    </row>
    <row r="435" customFormat="false" ht="22" hidden="false" customHeight="true" outlineLevel="0" collapsed="false">
      <c r="A435" s="6"/>
      <c r="B435" s="5"/>
      <c r="C435" s="6"/>
      <c r="D435" s="7"/>
      <c r="E435" s="6"/>
      <c r="F435" s="5"/>
      <c r="G435" s="6"/>
      <c r="H435" s="6"/>
      <c r="I435" s="19" t="str">
        <f aca="false">IF(COUNTA(A435:H435)=0,"",IF(OR(A435="",NOT(ISNUMBER(B435)),NOT(ISNUMBER(D435)),AND(C435&lt;&gt;"Приход",C435&lt;&gt;"Расход")),"Ошибка: поля или тип",IF(OR(B435&lt;36526,B435&gt;109574,B435&lt;&gt;INT(B435),D435&lt;0),"Ошибка: дата или сумма",IF(COUNTIFS($A$12:$A$511,A435)&lt;&gt;1,"Ошибка: повтор ID",IF(E435="",IF(OR(F435&lt;&gt;"",H435=""),"Ошибка: внеплановая статья/срок","OK"),IF(COUNTIFS(Планы!$A$12:$A$111,E435)&lt;&gt;1,"Ошибка: ID плана",IF(INDEX(Планы!$K$12:$K$111,MATCH(E435,Планы!$A$12:$A$111,0))&lt;&gt;"OK","Ошибка: исходный план",IF(OR(NOT(ISNUMBER(F435)),C435&lt;&gt;INDEX(Планы!$D$12:$D$111,MATCH(E435,Планы!$A$12:$A$111,0))),"Ошибка: срок/направление",IF(AND(F435&gt;=INDEX(Планы!$E$12:$E$111,MATCH(E435,Планы!$A$12:$A$111,0)),F435&lt;=INDEX(Планы!$L$12:$L$111,MATCH(E435,Планы!$A$12:$A$111,0)),IF(INDEX(Планы!$F$12:$F$111,MATCH(E435,Планы!$A$12:$A$111,0))="Разово",F435=INDEX(Планы!$E$12:$E$111,MATCH(E435,Планы!$A$12:$A$111,0)),IF(INDEX(Планы!$F$12:$F$111,MATCH(E435,Планы!$A$12:$A$111,0))="Еженедельно",MOD(F435-INDEX(Планы!$E$12:$E$111,MATCH(E435,Планы!$A$12:$A$111,0)),7)=0,F435=DATE(YEAR(F435),MONTH(F435),MIN(DAY(INDEX(Планы!$E$12:$E$111,MATCH(E435,Планы!$A$12:$A$111,0))),DAY(EOMONTH(F435,0))))))),"OK","Ошибка: нет повторения")))))))))</f>
        <v/>
      </c>
      <c r="J435" s="21" t="str">
        <f aca="false">IF(AND(I435="OK",E435&lt;&gt;""),INDEX(Планы!$G$12:$G$111,MATCH(E435,Планы!$A$12:$A$111,0)),"")</f>
        <v/>
      </c>
      <c r="K435" s="21" t="str">
        <f aca="false">IF(I435&lt;&gt;"OK","",IF(E435="",H435,INDEX(Планы!$C$12:$C$111,MATCH(E435,Планы!$A$12:$A$111,0))))</f>
        <v/>
      </c>
      <c r="L435" s="21" t="n">
        <f aca="false">IF(AND(I435="OK",E435&lt;&gt;"",O435=1),MIN(J435,N435),0)</f>
        <v>0</v>
      </c>
      <c r="M435" s="21" t="n">
        <f aca="false">IF(AND(I435="OK",E435&lt;&gt;"",O435=1),MAX(0,N435-J435),0)</f>
        <v>0</v>
      </c>
      <c r="N435" s="21" t="str">
        <f aca="false">IF(AND(I435="OK",E435&lt;&gt;""),SUMIFS($D$12:$D$511,$E$12:$E$511,E435,$F$12:$F$511,F435,$B$12:$B$511,"&lt;="&amp;Календарь!$L$5,$I$12:$I$511,"OK"),"")</f>
        <v/>
      </c>
      <c r="O435" s="19" t="n">
        <f aca="false">IF(AND(I435="OK",E435&lt;&gt;""),IF(COUNTIFS($E$12:E435,E435,$F$12:F435,F435,$I$12:I435,"OK")=1,1,0),0)</f>
        <v>0</v>
      </c>
    </row>
    <row r="436" customFormat="false" ht="22" hidden="false" customHeight="true" outlineLevel="0" collapsed="false">
      <c r="A436" s="6"/>
      <c r="B436" s="5"/>
      <c r="C436" s="6"/>
      <c r="D436" s="7"/>
      <c r="E436" s="6"/>
      <c r="F436" s="5"/>
      <c r="G436" s="6"/>
      <c r="H436" s="6"/>
      <c r="I436" s="19" t="str">
        <f aca="false">IF(COUNTA(A436:H436)=0,"",IF(OR(A436="",NOT(ISNUMBER(B436)),NOT(ISNUMBER(D436)),AND(C436&lt;&gt;"Приход",C436&lt;&gt;"Расход")),"Ошибка: поля или тип",IF(OR(B436&lt;36526,B436&gt;109574,B436&lt;&gt;INT(B436),D436&lt;0),"Ошибка: дата или сумма",IF(COUNTIFS($A$12:$A$511,A436)&lt;&gt;1,"Ошибка: повтор ID",IF(E436="",IF(OR(F436&lt;&gt;"",H436=""),"Ошибка: внеплановая статья/срок","OK"),IF(COUNTIFS(Планы!$A$12:$A$111,E436)&lt;&gt;1,"Ошибка: ID плана",IF(INDEX(Планы!$K$12:$K$111,MATCH(E436,Планы!$A$12:$A$111,0))&lt;&gt;"OK","Ошибка: исходный план",IF(OR(NOT(ISNUMBER(F436)),C436&lt;&gt;INDEX(Планы!$D$12:$D$111,MATCH(E436,Планы!$A$12:$A$111,0))),"Ошибка: срок/направление",IF(AND(F436&gt;=INDEX(Планы!$E$12:$E$111,MATCH(E436,Планы!$A$12:$A$111,0)),F436&lt;=INDEX(Планы!$L$12:$L$111,MATCH(E436,Планы!$A$12:$A$111,0)),IF(INDEX(Планы!$F$12:$F$111,MATCH(E436,Планы!$A$12:$A$111,0))="Разово",F436=INDEX(Планы!$E$12:$E$111,MATCH(E436,Планы!$A$12:$A$111,0)),IF(INDEX(Планы!$F$12:$F$111,MATCH(E436,Планы!$A$12:$A$111,0))="Еженедельно",MOD(F436-INDEX(Планы!$E$12:$E$111,MATCH(E436,Планы!$A$12:$A$111,0)),7)=0,F436=DATE(YEAR(F436),MONTH(F436),MIN(DAY(INDEX(Планы!$E$12:$E$111,MATCH(E436,Планы!$A$12:$A$111,0))),DAY(EOMONTH(F436,0))))))),"OK","Ошибка: нет повторения")))))))))</f>
        <v/>
      </c>
      <c r="J436" s="21" t="str">
        <f aca="false">IF(AND(I436="OK",E436&lt;&gt;""),INDEX(Планы!$G$12:$G$111,MATCH(E436,Планы!$A$12:$A$111,0)),"")</f>
        <v/>
      </c>
      <c r="K436" s="21" t="str">
        <f aca="false">IF(I436&lt;&gt;"OK","",IF(E436="",H436,INDEX(Планы!$C$12:$C$111,MATCH(E436,Планы!$A$12:$A$111,0))))</f>
        <v/>
      </c>
      <c r="L436" s="21" t="n">
        <f aca="false">IF(AND(I436="OK",E436&lt;&gt;"",O436=1),MIN(J436,N436),0)</f>
        <v>0</v>
      </c>
      <c r="M436" s="21" t="n">
        <f aca="false">IF(AND(I436="OK",E436&lt;&gt;"",O436=1),MAX(0,N436-J436),0)</f>
        <v>0</v>
      </c>
      <c r="N436" s="21" t="str">
        <f aca="false">IF(AND(I436="OK",E436&lt;&gt;""),SUMIFS($D$12:$D$511,$E$12:$E$511,E436,$F$12:$F$511,F436,$B$12:$B$511,"&lt;="&amp;Календарь!$L$5,$I$12:$I$511,"OK"),"")</f>
        <v/>
      </c>
      <c r="O436" s="19" t="n">
        <f aca="false">IF(AND(I436="OK",E436&lt;&gt;""),IF(COUNTIFS($E$12:E436,E436,$F$12:F436,F436,$I$12:I436,"OK")=1,1,0),0)</f>
        <v>0</v>
      </c>
    </row>
    <row r="437" customFormat="false" ht="22" hidden="false" customHeight="true" outlineLevel="0" collapsed="false">
      <c r="A437" s="6"/>
      <c r="B437" s="5"/>
      <c r="C437" s="6"/>
      <c r="D437" s="7"/>
      <c r="E437" s="6"/>
      <c r="F437" s="5"/>
      <c r="G437" s="6"/>
      <c r="H437" s="6"/>
      <c r="I437" s="19" t="str">
        <f aca="false">IF(COUNTA(A437:H437)=0,"",IF(OR(A437="",NOT(ISNUMBER(B437)),NOT(ISNUMBER(D437)),AND(C437&lt;&gt;"Приход",C437&lt;&gt;"Расход")),"Ошибка: поля или тип",IF(OR(B437&lt;36526,B437&gt;109574,B437&lt;&gt;INT(B437),D437&lt;0),"Ошибка: дата или сумма",IF(COUNTIFS($A$12:$A$511,A437)&lt;&gt;1,"Ошибка: повтор ID",IF(E437="",IF(OR(F437&lt;&gt;"",H437=""),"Ошибка: внеплановая статья/срок","OK"),IF(COUNTIFS(Планы!$A$12:$A$111,E437)&lt;&gt;1,"Ошибка: ID плана",IF(INDEX(Планы!$K$12:$K$111,MATCH(E437,Планы!$A$12:$A$111,0))&lt;&gt;"OK","Ошибка: исходный план",IF(OR(NOT(ISNUMBER(F437)),C437&lt;&gt;INDEX(Планы!$D$12:$D$111,MATCH(E437,Планы!$A$12:$A$111,0))),"Ошибка: срок/направление",IF(AND(F437&gt;=INDEX(Планы!$E$12:$E$111,MATCH(E437,Планы!$A$12:$A$111,0)),F437&lt;=INDEX(Планы!$L$12:$L$111,MATCH(E437,Планы!$A$12:$A$111,0)),IF(INDEX(Планы!$F$12:$F$111,MATCH(E437,Планы!$A$12:$A$111,0))="Разово",F437=INDEX(Планы!$E$12:$E$111,MATCH(E437,Планы!$A$12:$A$111,0)),IF(INDEX(Планы!$F$12:$F$111,MATCH(E437,Планы!$A$12:$A$111,0))="Еженедельно",MOD(F437-INDEX(Планы!$E$12:$E$111,MATCH(E437,Планы!$A$12:$A$111,0)),7)=0,F437=DATE(YEAR(F437),MONTH(F437),MIN(DAY(INDEX(Планы!$E$12:$E$111,MATCH(E437,Планы!$A$12:$A$111,0))),DAY(EOMONTH(F437,0))))))),"OK","Ошибка: нет повторения")))))))))</f>
        <v/>
      </c>
      <c r="J437" s="21" t="str">
        <f aca="false">IF(AND(I437="OK",E437&lt;&gt;""),INDEX(Планы!$G$12:$G$111,MATCH(E437,Планы!$A$12:$A$111,0)),"")</f>
        <v/>
      </c>
      <c r="K437" s="21" t="str">
        <f aca="false">IF(I437&lt;&gt;"OK","",IF(E437="",H437,INDEX(Планы!$C$12:$C$111,MATCH(E437,Планы!$A$12:$A$111,0))))</f>
        <v/>
      </c>
      <c r="L437" s="21" t="n">
        <f aca="false">IF(AND(I437="OK",E437&lt;&gt;"",O437=1),MIN(J437,N437),0)</f>
        <v>0</v>
      </c>
      <c r="M437" s="21" t="n">
        <f aca="false">IF(AND(I437="OK",E437&lt;&gt;"",O437=1),MAX(0,N437-J437),0)</f>
        <v>0</v>
      </c>
      <c r="N437" s="21" t="str">
        <f aca="false">IF(AND(I437="OK",E437&lt;&gt;""),SUMIFS($D$12:$D$511,$E$12:$E$511,E437,$F$12:$F$511,F437,$B$12:$B$511,"&lt;="&amp;Календарь!$L$5,$I$12:$I$511,"OK"),"")</f>
        <v/>
      </c>
      <c r="O437" s="19" t="n">
        <f aca="false">IF(AND(I437="OK",E437&lt;&gt;""),IF(COUNTIFS($E$12:E437,E437,$F$12:F437,F437,$I$12:I437,"OK")=1,1,0),0)</f>
        <v>0</v>
      </c>
    </row>
    <row r="438" customFormat="false" ht="22" hidden="false" customHeight="true" outlineLevel="0" collapsed="false">
      <c r="A438" s="6"/>
      <c r="B438" s="5"/>
      <c r="C438" s="6"/>
      <c r="D438" s="7"/>
      <c r="E438" s="6"/>
      <c r="F438" s="5"/>
      <c r="G438" s="6"/>
      <c r="H438" s="6"/>
      <c r="I438" s="19" t="str">
        <f aca="false">IF(COUNTA(A438:H438)=0,"",IF(OR(A438="",NOT(ISNUMBER(B438)),NOT(ISNUMBER(D438)),AND(C438&lt;&gt;"Приход",C438&lt;&gt;"Расход")),"Ошибка: поля или тип",IF(OR(B438&lt;36526,B438&gt;109574,B438&lt;&gt;INT(B438),D438&lt;0),"Ошибка: дата или сумма",IF(COUNTIFS($A$12:$A$511,A438)&lt;&gt;1,"Ошибка: повтор ID",IF(E438="",IF(OR(F438&lt;&gt;"",H438=""),"Ошибка: внеплановая статья/срок","OK"),IF(COUNTIFS(Планы!$A$12:$A$111,E438)&lt;&gt;1,"Ошибка: ID плана",IF(INDEX(Планы!$K$12:$K$111,MATCH(E438,Планы!$A$12:$A$111,0))&lt;&gt;"OK","Ошибка: исходный план",IF(OR(NOT(ISNUMBER(F438)),C438&lt;&gt;INDEX(Планы!$D$12:$D$111,MATCH(E438,Планы!$A$12:$A$111,0))),"Ошибка: срок/направление",IF(AND(F438&gt;=INDEX(Планы!$E$12:$E$111,MATCH(E438,Планы!$A$12:$A$111,0)),F438&lt;=INDEX(Планы!$L$12:$L$111,MATCH(E438,Планы!$A$12:$A$111,0)),IF(INDEX(Планы!$F$12:$F$111,MATCH(E438,Планы!$A$12:$A$111,0))="Разово",F438=INDEX(Планы!$E$12:$E$111,MATCH(E438,Планы!$A$12:$A$111,0)),IF(INDEX(Планы!$F$12:$F$111,MATCH(E438,Планы!$A$12:$A$111,0))="Еженедельно",MOD(F438-INDEX(Планы!$E$12:$E$111,MATCH(E438,Планы!$A$12:$A$111,0)),7)=0,F438=DATE(YEAR(F438),MONTH(F438),MIN(DAY(INDEX(Планы!$E$12:$E$111,MATCH(E438,Планы!$A$12:$A$111,0))),DAY(EOMONTH(F438,0))))))),"OK","Ошибка: нет повторения")))))))))</f>
        <v/>
      </c>
      <c r="J438" s="21" t="str">
        <f aca="false">IF(AND(I438="OK",E438&lt;&gt;""),INDEX(Планы!$G$12:$G$111,MATCH(E438,Планы!$A$12:$A$111,0)),"")</f>
        <v/>
      </c>
      <c r="K438" s="21" t="str">
        <f aca="false">IF(I438&lt;&gt;"OK","",IF(E438="",H438,INDEX(Планы!$C$12:$C$111,MATCH(E438,Планы!$A$12:$A$111,0))))</f>
        <v/>
      </c>
      <c r="L438" s="21" t="n">
        <f aca="false">IF(AND(I438="OK",E438&lt;&gt;"",O438=1),MIN(J438,N438),0)</f>
        <v>0</v>
      </c>
      <c r="M438" s="21" t="n">
        <f aca="false">IF(AND(I438="OK",E438&lt;&gt;"",O438=1),MAX(0,N438-J438),0)</f>
        <v>0</v>
      </c>
      <c r="N438" s="21" t="str">
        <f aca="false">IF(AND(I438="OK",E438&lt;&gt;""),SUMIFS($D$12:$D$511,$E$12:$E$511,E438,$F$12:$F$511,F438,$B$12:$B$511,"&lt;="&amp;Календарь!$L$5,$I$12:$I$511,"OK"),"")</f>
        <v/>
      </c>
      <c r="O438" s="19" t="n">
        <f aca="false">IF(AND(I438="OK",E438&lt;&gt;""),IF(COUNTIFS($E$12:E438,E438,$F$12:F438,F438,$I$12:I438,"OK")=1,1,0),0)</f>
        <v>0</v>
      </c>
    </row>
    <row r="439" customFormat="false" ht="22" hidden="false" customHeight="true" outlineLevel="0" collapsed="false">
      <c r="A439" s="6"/>
      <c r="B439" s="5"/>
      <c r="C439" s="6"/>
      <c r="D439" s="7"/>
      <c r="E439" s="6"/>
      <c r="F439" s="5"/>
      <c r="G439" s="6"/>
      <c r="H439" s="6"/>
      <c r="I439" s="19" t="str">
        <f aca="false">IF(COUNTA(A439:H439)=0,"",IF(OR(A439="",NOT(ISNUMBER(B439)),NOT(ISNUMBER(D439)),AND(C439&lt;&gt;"Приход",C439&lt;&gt;"Расход")),"Ошибка: поля или тип",IF(OR(B439&lt;36526,B439&gt;109574,B439&lt;&gt;INT(B439),D439&lt;0),"Ошибка: дата или сумма",IF(COUNTIFS($A$12:$A$511,A439)&lt;&gt;1,"Ошибка: повтор ID",IF(E439="",IF(OR(F439&lt;&gt;"",H439=""),"Ошибка: внеплановая статья/срок","OK"),IF(COUNTIFS(Планы!$A$12:$A$111,E439)&lt;&gt;1,"Ошибка: ID плана",IF(INDEX(Планы!$K$12:$K$111,MATCH(E439,Планы!$A$12:$A$111,0))&lt;&gt;"OK","Ошибка: исходный план",IF(OR(NOT(ISNUMBER(F439)),C439&lt;&gt;INDEX(Планы!$D$12:$D$111,MATCH(E439,Планы!$A$12:$A$111,0))),"Ошибка: срок/направление",IF(AND(F439&gt;=INDEX(Планы!$E$12:$E$111,MATCH(E439,Планы!$A$12:$A$111,0)),F439&lt;=INDEX(Планы!$L$12:$L$111,MATCH(E439,Планы!$A$12:$A$111,0)),IF(INDEX(Планы!$F$12:$F$111,MATCH(E439,Планы!$A$12:$A$111,0))="Разово",F439=INDEX(Планы!$E$12:$E$111,MATCH(E439,Планы!$A$12:$A$111,0)),IF(INDEX(Планы!$F$12:$F$111,MATCH(E439,Планы!$A$12:$A$111,0))="Еженедельно",MOD(F439-INDEX(Планы!$E$12:$E$111,MATCH(E439,Планы!$A$12:$A$111,0)),7)=0,F439=DATE(YEAR(F439),MONTH(F439),MIN(DAY(INDEX(Планы!$E$12:$E$111,MATCH(E439,Планы!$A$12:$A$111,0))),DAY(EOMONTH(F439,0))))))),"OK","Ошибка: нет повторения")))))))))</f>
        <v/>
      </c>
      <c r="J439" s="21" t="str">
        <f aca="false">IF(AND(I439="OK",E439&lt;&gt;""),INDEX(Планы!$G$12:$G$111,MATCH(E439,Планы!$A$12:$A$111,0)),"")</f>
        <v/>
      </c>
      <c r="K439" s="21" t="str">
        <f aca="false">IF(I439&lt;&gt;"OK","",IF(E439="",H439,INDEX(Планы!$C$12:$C$111,MATCH(E439,Планы!$A$12:$A$111,0))))</f>
        <v/>
      </c>
      <c r="L439" s="21" t="n">
        <f aca="false">IF(AND(I439="OK",E439&lt;&gt;"",O439=1),MIN(J439,N439),0)</f>
        <v>0</v>
      </c>
      <c r="M439" s="21" t="n">
        <f aca="false">IF(AND(I439="OK",E439&lt;&gt;"",O439=1),MAX(0,N439-J439),0)</f>
        <v>0</v>
      </c>
      <c r="N439" s="21" t="str">
        <f aca="false">IF(AND(I439="OK",E439&lt;&gt;""),SUMIFS($D$12:$D$511,$E$12:$E$511,E439,$F$12:$F$511,F439,$B$12:$B$511,"&lt;="&amp;Календарь!$L$5,$I$12:$I$511,"OK"),"")</f>
        <v/>
      </c>
      <c r="O439" s="19" t="n">
        <f aca="false">IF(AND(I439="OK",E439&lt;&gt;""),IF(COUNTIFS($E$12:E439,E439,$F$12:F439,F439,$I$12:I439,"OK")=1,1,0),0)</f>
        <v>0</v>
      </c>
    </row>
    <row r="440" customFormat="false" ht="22" hidden="false" customHeight="true" outlineLevel="0" collapsed="false">
      <c r="A440" s="6"/>
      <c r="B440" s="5"/>
      <c r="C440" s="6"/>
      <c r="D440" s="7"/>
      <c r="E440" s="6"/>
      <c r="F440" s="5"/>
      <c r="G440" s="6"/>
      <c r="H440" s="6"/>
      <c r="I440" s="19" t="str">
        <f aca="false">IF(COUNTA(A440:H440)=0,"",IF(OR(A440="",NOT(ISNUMBER(B440)),NOT(ISNUMBER(D440)),AND(C440&lt;&gt;"Приход",C440&lt;&gt;"Расход")),"Ошибка: поля или тип",IF(OR(B440&lt;36526,B440&gt;109574,B440&lt;&gt;INT(B440),D440&lt;0),"Ошибка: дата или сумма",IF(COUNTIFS($A$12:$A$511,A440)&lt;&gt;1,"Ошибка: повтор ID",IF(E440="",IF(OR(F440&lt;&gt;"",H440=""),"Ошибка: внеплановая статья/срок","OK"),IF(COUNTIFS(Планы!$A$12:$A$111,E440)&lt;&gt;1,"Ошибка: ID плана",IF(INDEX(Планы!$K$12:$K$111,MATCH(E440,Планы!$A$12:$A$111,0))&lt;&gt;"OK","Ошибка: исходный план",IF(OR(NOT(ISNUMBER(F440)),C440&lt;&gt;INDEX(Планы!$D$12:$D$111,MATCH(E440,Планы!$A$12:$A$111,0))),"Ошибка: срок/направление",IF(AND(F440&gt;=INDEX(Планы!$E$12:$E$111,MATCH(E440,Планы!$A$12:$A$111,0)),F440&lt;=INDEX(Планы!$L$12:$L$111,MATCH(E440,Планы!$A$12:$A$111,0)),IF(INDEX(Планы!$F$12:$F$111,MATCH(E440,Планы!$A$12:$A$111,0))="Разово",F440=INDEX(Планы!$E$12:$E$111,MATCH(E440,Планы!$A$12:$A$111,0)),IF(INDEX(Планы!$F$12:$F$111,MATCH(E440,Планы!$A$12:$A$111,0))="Еженедельно",MOD(F440-INDEX(Планы!$E$12:$E$111,MATCH(E440,Планы!$A$12:$A$111,0)),7)=0,F440=DATE(YEAR(F440),MONTH(F440),MIN(DAY(INDEX(Планы!$E$12:$E$111,MATCH(E440,Планы!$A$12:$A$111,0))),DAY(EOMONTH(F440,0))))))),"OK","Ошибка: нет повторения")))))))))</f>
        <v/>
      </c>
      <c r="J440" s="21" t="str">
        <f aca="false">IF(AND(I440="OK",E440&lt;&gt;""),INDEX(Планы!$G$12:$G$111,MATCH(E440,Планы!$A$12:$A$111,0)),"")</f>
        <v/>
      </c>
      <c r="K440" s="21" t="str">
        <f aca="false">IF(I440&lt;&gt;"OK","",IF(E440="",H440,INDEX(Планы!$C$12:$C$111,MATCH(E440,Планы!$A$12:$A$111,0))))</f>
        <v/>
      </c>
      <c r="L440" s="21" t="n">
        <f aca="false">IF(AND(I440="OK",E440&lt;&gt;"",O440=1),MIN(J440,N440),0)</f>
        <v>0</v>
      </c>
      <c r="M440" s="21" t="n">
        <f aca="false">IF(AND(I440="OK",E440&lt;&gt;"",O440=1),MAX(0,N440-J440),0)</f>
        <v>0</v>
      </c>
      <c r="N440" s="21" t="str">
        <f aca="false">IF(AND(I440="OK",E440&lt;&gt;""),SUMIFS($D$12:$D$511,$E$12:$E$511,E440,$F$12:$F$511,F440,$B$12:$B$511,"&lt;="&amp;Календарь!$L$5,$I$12:$I$511,"OK"),"")</f>
        <v/>
      </c>
      <c r="O440" s="19" t="n">
        <f aca="false">IF(AND(I440="OK",E440&lt;&gt;""),IF(COUNTIFS($E$12:E440,E440,$F$12:F440,F440,$I$12:I440,"OK")=1,1,0),0)</f>
        <v>0</v>
      </c>
    </row>
    <row r="441" customFormat="false" ht="22" hidden="false" customHeight="true" outlineLevel="0" collapsed="false">
      <c r="A441" s="6"/>
      <c r="B441" s="5"/>
      <c r="C441" s="6"/>
      <c r="D441" s="7"/>
      <c r="E441" s="6"/>
      <c r="F441" s="5"/>
      <c r="G441" s="6"/>
      <c r="H441" s="6"/>
      <c r="I441" s="19" t="str">
        <f aca="false">IF(COUNTA(A441:H441)=0,"",IF(OR(A441="",NOT(ISNUMBER(B441)),NOT(ISNUMBER(D441)),AND(C441&lt;&gt;"Приход",C441&lt;&gt;"Расход")),"Ошибка: поля или тип",IF(OR(B441&lt;36526,B441&gt;109574,B441&lt;&gt;INT(B441),D441&lt;0),"Ошибка: дата или сумма",IF(COUNTIFS($A$12:$A$511,A441)&lt;&gt;1,"Ошибка: повтор ID",IF(E441="",IF(OR(F441&lt;&gt;"",H441=""),"Ошибка: внеплановая статья/срок","OK"),IF(COUNTIFS(Планы!$A$12:$A$111,E441)&lt;&gt;1,"Ошибка: ID плана",IF(INDEX(Планы!$K$12:$K$111,MATCH(E441,Планы!$A$12:$A$111,0))&lt;&gt;"OK","Ошибка: исходный план",IF(OR(NOT(ISNUMBER(F441)),C441&lt;&gt;INDEX(Планы!$D$12:$D$111,MATCH(E441,Планы!$A$12:$A$111,0))),"Ошибка: срок/направление",IF(AND(F441&gt;=INDEX(Планы!$E$12:$E$111,MATCH(E441,Планы!$A$12:$A$111,0)),F441&lt;=INDEX(Планы!$L$12:$L$111,MATCH(E441,Планы!$A$12:$A$111,0)),IF(INDEX(Планы!$F$12:$F$111,MATCH(E441,Планы!$A$12:$A$111,0))="Разово",F441=INDEX(Планы!$E$12:$E$111,MATCH(E441,Планы!$A$12:$A$111,0)),IF(INDEX(Планы!$F$12:$F$111,MATCH(E441,Планы!$A$12:$A$111,0))="Еженедельно",MOD(F441-INDEX(Планы!$E$12:$E$111,MATCH(E441,Планы!$A$12:$A$111,0)),7)=0,F441=DATE(YEAR(F441),MONTH(F441),MIN(DAY(INDEX(Планы!$E$12:$E$111,MATCH(E441,Планы!$A$12:$A$111,0))),DAY(EOMONTH(F441,0))))))),"OK","Ошибка: нет повторения")))))))))</f>
        <v/>
      </c>
      <c r="J441" s="21" t="str">
        <f aca="false">IF(AND(I441="OK",E441&lt;&gt;""),INDEX(Планы!$G$12:$G$111,MATCH(E441,Планы!$A$12:$A$111,0)),"")</f>
        <v/>
      </c>
      <c r="K441" s="21" t="str">
        <f aca="false">IF(I441&lt;&gt;"OK","",IF(E441="",H441,INDEX(Планы!$C$12:$C$111,MATCH(E441,Планы!$A$12:$A$111,0))))</f>
        <v/>
      </c>
      <c r="L441" s="21" t="n">
        <f aca="false">IF(AND(I441="OK",E441&lt;&gt;"",O441=1),MIN(J441,N441),0)</f>
        <v>0</v>
      </c>
      <c r="M441" s="21" t="n">
        <f aca="false">IF(AND(I441="OK",E441&lt;&gt;"",O441=1),MAX(0,N441-J441),0)</f>
        <v>0</v>
      </c>
      <c r="N441" s="21" t="str">
        <f aca="false">IF(AND(I441="OK",E441&lt;&gt;""),SUMIFS($D$12:$D$511,$E$12:$E$511,E441,$F$12:$F$511,F441,$B$12:$B$511,"&lt;="&amp;Календарь!$L$5,$I$12:$I$511,"OK"),"")</f>
        <v/>
      </c>
      <c r="O441" s="19" t="n">
        <f aca="false">IF(AND(I441="OK",E441&lt;&gt;""),IF(COUNTIFS($E$12:E441,E441,$F$12:F441,F441,$I$12:I441,"OK")=1,1,0),0)</f>
        <v>0</v>
      </c>
    </row>
    <row r="442" customFormat="false" ht="22" hidden="false" customHeight="true" outlineLevel="0" collapsed="false">
      <c r="A442" s="6"/>
      <c r="B442" s="5"/>
      <c r="C442" s="6"/>
      <c r="D442" s="7"/>
      <c r="E442" s="6"/>
      <c r="F442" s="5"/>
      <c r="G442" s="6"/>
      <c r="H442" s="6"/>
      <c r="I442" s="19" t="str">
        <f aca="false">IF(COUNTA(A442:H442)=0,"",IF(OR(A442="",NOT(ISNUMBER(B442)),NOT(ISNUMBER(D442)),AND(C442&lt;&gt;"Приход",C442&lt;&gt;"Расход")),"Ошибка: поля или тип",IF(OR(B442&lt;36526,B442&gt;109574,B442&lt;&gt;INT(B442),D442&lt;0),"Ошибка: дата или сумма",IF(COUNTIFS($A$12:$A$511,A442)&lt;&gt;1,"Ошибка: повтор ID",IF(E442="",IF(OR(F442&lt;&gt;"",H442=""),"Ошибка: внеплановая статья/срок","OK"),IF(COUNTIFS(Планы!$A$12:$A$111,E442)&lt;&gt;1,"Ошибка: ID плана",IF(INDEX(Планы!$K$12:$K$111,MATCH(E442,Планы!$A$12:$A$111,0))&lt;&gt;"OK","Ошибка: исходный план",IF(OR(NOT(ISNUMBER(F442)),C442&lt;&gt;INDEX(Планы!$D$12:$D$111,MATCH(E442,Планы!$A$12:$A$111,0))),"Ошибка: срок/направление",IF(AND(F442&gt;=INDEX(Планы!$E$12:$E$111,MATCH(E442,Планы!$A$12:$A$111,0)),F442&lt;=INDEX(Планы!$L$12:$L$111,MATCH(E442,Планы!$A$12:$A$111,0)),IF(INDEX(Планы!$F$12:$F$111,MATCH(E442,Планы!$A$12:$A$111,0))="Разово",F442=INDEX(Планы!$E$12:$E$111,MATCH(E442,Планы!$A$12:$A$111,0)),IF(INDEX(Планы!$F$12:$F$111,MATCH(E442,Планы!$A$12:$A$111,0))="Еженедельно",MOD(F442-INDEX(Планы!$E$12:$E$111,MATCH(E442,Планы!$A$12:$A$111,0)),7)=0,F442=DATE(YEAR(F442),MONTH(F442),MIN(DAY(INDEX(Планы!$E$12:$E$111,MATCH(E442,Планы!$A$12:$A$111,0))),DAY(EOMONTH(F442,0))))))),"OK","Ошибка: нет повторения")))))))))</f>
        <v/>
      </c>
      <c r="J442" s="21" t="str">
        <f aca="false">IF(AND(I442="OK",E442&lt;&gt;""),INDEX(Планы!$G$12:$G$111,MATCH(E442,Планы!$A$12:$A$111,0)),"")</f>
        <v/>
      </c>
      <c r="K442" s="21" t="str">
        <f aca="false">IF(I442&lt;&gt;"OK","",IF(E442="",H442,INDEX(Планы!$C$12:$C$111,MATCH(E442,Планы!$A$12:$A$111,0))))</f>
        <v/>
      </c>
      <c r="L442" s="21" t="n">
        <f aca="false">IF(AND(I442="OK",E442&lt;&gt;"",O442=1),MIN(J442,N442),0)</f>
        <v>0</v>
      </c>
      <c r="M442" s="21" t="n">
        <f aca="false">IF(AND(I442="OK",E442&lt;&gt;"",O442=1),MAX(0,N442-J442),0)</f>
        <v>0</v>
      </c>
      <c r="N442" s="21" t="str">
        <f aca="false">IF(AND(I442="OK",E442&lt;&gt;""),SUMIFS($D$12:$D$511,$E$12:$E$511,E442,$F$12:$F$511,F442,$B$12:$B$511,"&lt;="&amp;Календарь!$L$5,$I$12:$I$511,"OK"),"")</f>
        <v/>
      </c>
      <c r="O442" s="19" t="n">
        <f aca="false">IF(AND(I442="OK",E442&lt;&gt;""),IF(COUNTIFS($E$12:E442,E442,$F$12:F442,F442,$I$12:I442,"OK")=1,1,0),0)</f>
        <v>0</v>
      </c>
    </row>
    <row r="443" customFormat="false" ht="22" hidden="false" customHeight="true" outlineLevel="0" collapsed="false">
      <c r="A443" s="6"/>
      <c r="B443" s="5"/>
      <c r="C443" s="6"/>
      <c r="D443" s="7"/>
      <c r="E443" s="6"/>
      <c r="F443" s="5"/>
      <c r="G443" s="6"/>
      <c r="H443" s="6"/>
      <c r="I443" s="19" t="str">
        <f aca="false">IF(COUNTA(A443:H443)=0,"",IF(OR(A443="",NOT(ISNUMBER(B443)),NOT(ISNUMBER(D443)),AND(C443&lt;&gt;"Приход",C443&lt;&gt;"Расход")),"Ошибка: поля или тип",IF(OR(B443&lt;36526,B443&gt;109574,B443&lt;&gt;INT(B443),D443&lt;0),"Ошибка: дата или сумма",IF(COUNTIFS($A$12:$A$511,A443)&lt;&gt;1,"Ошибка: повтор ID",IF(E443="",IF(OR(F443&lt;&gt;"",H443=""),"Ошибка: внеплановая статья/срок","OK"),IF(COUNTIFS(Планы!$A$12:$A$111,E443)&lt;&gt;1,"Ошибка: ID плана",IF(INDEX(Планы!$K$12:$K$111,MATCH(E443,Планы!$A$12:$A$111,0))&lt;&gt;"OK","Ошибка: исходный план",IF(OR(NOT(ISNUMBER(F443)),C443&lt;&gt;INDEX(Планы!$D$12:$D$111,MATCH(E443,Планы!$A$12:$A$111,0))),"Ошибка: срок/направление",IF(AND(F443&gt;=INDEX(Планы!$E$12:$E$111,MATCH(E443,Планы!$A$12:$A$111,0)),F443&lt;=INDEX(Планы!$L$12:$L$111,MATCH(E443,Планы!$A$12:$A$111,0)),IF(INDEX(Планы!$F$12:$F$111,MATCH(E443,Планы!$A$12:$A$111,0))="Разово",F443=INDEX(Планы!$E$12:$E$111,MATCH(E443,Планы!$A$12:$A$111,0)),IF(INDEX(Планы!$F$12:$F$111,MATCH(E443,Планы!$A$12:$A$111,0))="Еженедельно",MOD(F443-INDEX(Планы!$E$12:$E$111,MATCH(E443,Планы!$A$12:$A$111,0)),7)=0,F443=DATE(YEAR(F443),MONTH(F443),MIN(DAY(INDEX(Планы!$E$12:$E$111,MATCH(E443,Планы!$A$12:$A$111,0))),DAY(EOMONTH(F443,0))))))),"OK","Ошибка: нет повторения")))))))))</f>
        <v/>
      </c>
      <c r="J443" s="21" t="str">
        <f aca="false">IF(AND(I443="OK",E443&lt;&gt;""),INDEX(Планы!$G$12:$G$111,MATCH(E443,Планы!$A$12:$A$111,0)),"")</f>
        <v/>
      </c>
      <c r="K443" s="21" t="str">
        <f aca="false">IF(I443&lt;&gt;"OK","",IF(E443="",H443,INDEX(Планы!$C$12:$C$111,MATCH(E443,Планы!$A$12:$A$111,0))))</f>
        <v/>
      </c>
      <c r="L443" s="21" t="n">
        <f aca="false">IF(AND(I443="OK",E443&lt;&gt;"",O443=1),MIN(J443,N443),0)</f>
        <v>0</v>
      </c>
      <c r="M443" s="21" t="n">
        <f aca="false">IF(AND(I443="OK",E443&lt;&gt;"",O443=1),MAX(0,N443-J443),0)</f>
        <v>0</v>
      </c>
      <c r="N443" s="21" t="str">
        <f aca="false">IF(AND(I443="OK",E443&lt;&gt;""),SUMIFS($D$12:$D$511,$E$12:$E$511,E443,$F$12:$F$511,F443,$B$12:$B$511,"&lt;="&amp;Календарь!$L$5,$I$12:$I$511,"OK"),"")</f>
        <v/>
      </c>
      <c r="O443" s="19" t="n">
        <f aca="false">IF(AND(I443="OK",E443&lt;&gt;""),IF(COUNTIFS($E$12:E443,E443,$F$12:F443,F443,$I$12:I443,"OK")=1,1,0),0)</f>
        <v>0</v>
      </c>
    </row>
    <row r="444" customFormat="false" ht="22" hidden="false" customHeight="true" outlineLevel="0" collapsed="false">
      <c r="A444" s="6"/>
      <c r="B444" s="5"/>
      <c r="C444" s="6"/>
      <c r="D444" s="7"/>
      <c r="E444" s="6"/>
      <c r="F444" s="5"/>
      <c r="G444" s="6"/>
      <c r="H444" s="6"/>
      <c r="I444" s="19" t="str">
        <f aca="false">IF(COUNTA(A444:H444)=0,"",IF(OR(A444="",NOT(ISNUMBER(B444)),NOT(ISNUMBER(D444)),AND(C444&lt;&gt;"Приход",C444&lt;&gt;"Расход")),"Ошибка: поля или тип",IF(OR(B444&lt;36526,B444&gt;109574,B444&lt;&gt;INT(B444),D444&lt;0),"Ошибка: дата или сумма",IF(COUNTIFS($A$12:$A$511,A444)&lt;&gt;1,"Ошибка: повтор ID",IF(E444="",IF(OR(F444&lt;&gt;"",H444=""),"Ошибка: внеплановая статья/срок","OK"),IF(COUNTIFS(Планы!$A$12:$A$111,E444)&lt;&gt;1,"Ошибка: ID плана",IF(INDEX(Планы!$K$12:$K$111,MATCH(E444,Планы!$A$12:$A$111,0))&lt;&gt;"OK","Ошибка: исходный план",IF(OR(NOT(ISNUMBER(F444)),C444&lt;&gt;INDEX(Планы!$D$12:$D$111,MATCH(E444,Планы!$A$12:$A$111,0))),"Ошибка: срок/направление",IF(AND(F444&gt;=INDEX(Планы!$E$12:$E$111,MATCH(E444,Планы!$A$12:$A$111,0)),F444&lt;=INDEX(Планы!$L$12:$L$111,MATCH(E444,Планы!$A$12:$A$111,0)),IF(INDEX(Планы!$F$12:$F$111,MATCH(E444,Планы!$A$12:$A$111,0))="Разово",F444=INDEX(Планы!$E$12:$E$111,MATCH(E444,Планы!$A$12:$A$111,0)),IF(INDEX(Планы!$F$12:$F$111,MATCH(E444,Планы!$A$12:$A$111,0))="Еженедельно",MOD(F444-INDEX(Планы!$E$12:$E$111,MATCH(E444,Планы!$A$12:$A$111,0)),7)=0,F444=DATE(YEAR(F444),MONTH(F444),MIN(DAY(INDEX(Планы!$E$12:$E$111,MATCH(E444,Планы!$A$12:$A$111,0))),DAY(EOMONTH(F444,0))))))),"OK","Ошибка: нет повторения")))))))))</f>
        <v/>
      </c>
      <c r="J444" s="21" t="str">
        <f aca="false">IF(AND(I444="OK",E444&lt;&gt;""),INDEX(Планы!$G$12:$G$111,MATCH(E444,Планы!$A$12:$A$111,0)),"")</f>
        <v/>
      </c>
      <c r="K444" s="21" t="str">
        <f aca="false">IF(I444&lt;&gt;"OK","",IF(E444="",H444,INDEX(Планы!$C$12:$C$111,MATCH(E444,Планы!$A$12:$A$111,0))))</f>
        <v/>
      </c>
      <c r="L444" s="21" t="n">
        <f aca="false">IF(AND(I444="OK",E444&lt;&gt;"",O444=1),MIN(J444,N444),0)</f>
        <v>0</v>
      </c>
      <c r="M444" s="21" t="n">
        <f aca="false">IF(AND(I444="OK",E444&lt;&gt;"",O444=1),MAX(0,N444-J444),0)</f>
        <v>0</v>
      </c>
      <c r="N444" s="21" t="str">
        <f aca="false">IF(AND(I444="OK",E444&lt;&gt;""),SUMIFS($D$12:$D$511,$E$12:$E$511,E444,$F$12:$F$511,F444,$B$12:$B$511,"&lt;="&amp;Календарь!$L$5,$I$12:$I$511,"OK"),"")</f>
        <v/>
      </c>
      <c r="O444" s="19" t="n">
        <f aca="false">IF(AND(I444="OK",E444&lt;&gt;""),IF(COUNTIFS($E$12:E444,E444,$F$12:F444,F444,$I$12:I444,"OK")=1,1,0),0)</f>
        <v>0</v>
      </c>
    </row>
    <row r="445" customFormat="false" ht="22" hidden="false" customHeight="true" outlineLevel="0" collapsed="false">
      <c r="A445" s="6"/>
      <c r="B445" s="5"/>
      <c r="C445" s="6"/>
      <c r="D445" s="7"/>
      <c r="E445" s="6"/>
      <c r="F445" s="5"/>
      <c r="G445" s="6"/>
      <c r="H445" s="6"/>
      <c r="I445" s="19" t="str">
        <f aca="false">IF(COUNTA(A445:H445)=0,"",IF(OR(A445="",NOT(ISNUMBER(B445)),NOT(ISNUMBER(D445)),AND(C445&lt;&gt;"Приход",C445&lt;&gt;"Расход")),"Ошибка: поля или тип",IF(OR(B445&lt;36526,B445&gt;109574,B445&lt;&gt;INT(B445),D445&lt;0),"Ошибка: дата или сумма",IF(COUNTIFS($A$12:$A$511,A445)&lt;&gt;1,"Ошибка: повтор ID",IF(E445="",IF(OR(F445&lt;&gt;"",H445=""),"Ошибка: внеплановая статья/срок","OK"),IF(COUNTIFS(Планы!$A$12:$A$111,E445)&lt;&gt;1,"Ошибка: ID плана",IF(INDEX(Планы!$K$12:$K$111,MATCH(E445,Планы!$A$12:$A$111,0))&lt;&gt;"OK","Ошибка: исходный план",IF(OR(NOT(ISNUMBER(F445)),C445&lt;&gt;INDEX(Планы!$D$12:$D$111,MATCH(E445,Планы!$A$12:$A$111,0))),"Ошибка: срок/направление",IF(AND(F445&gt;=INDEX(Планы!$E$12:$E$111,MATCH(E445,Планы!$A$12:$A$111,0)),F445&lt;=INDEX(Планы!$L$12:$L$111,MATCH(E445,Планы!$A$12:$A$111,0)),IF(INDEX(Планы!$F$12:$F$111,MATCH(E445,Планы!$A$12:$A$111,0))="Разово",F445=INDEX(Планы!$E$12:$E$111,MATCH(E445,Планы!$A$12:$A$111,0)),IF(INDEX(Планы!$F$12:$F$111,MATCH(E445,Планы!$A$12:$A$111,0))="Еженедельно",MOD(F445-INDEX(Планы!$E$12:$E$111,MATCH(E445,Планы!$A$12:$A$111,0)),7)=0,F445=DATE(YEAR(F445),MONTH(F445),MIN(DAY(INDEX(Планы!$E$12:$E$111,MATCH(E445,Планы!$A$12:$A$111,0))),DAY(EOMONTH(F445,0))))))),"OK","Ошибка: нет повторения")))))))))</f>
        <v/>
      </c>
      <c r="J445" s="21" t="str">
        <f aca="false">IF(AND(I445="OK",E445&lt;&gt;""),INDEX(Планы!$G$12:$G$111,MATCH(E445,Планы!$A$12:$A$111,0)),"")</f>
        <v/>
      </c>
      <c r="K445" s="21" t="str">
        <f aca="false">IF(I445&lt;&gt;"OK","",IF(E445="",H445,INDEX(Планы!$C$12:$C$111,MATCH(E445,Планы!$A$12:$A$111,0))))</f>
        <v/>
      </c>
      <c r="L445" s="21" t="n">
        <f aca="false">IF(AND(I445="OK",E445&lt;&gt;"",O445=1),MIN(J445,N445),0)</f>
        <v>0</v>
      </c>
      <c r="M445" s="21" t="n">
        <f aca="false">IF(AND(I445="OK",E445&lt;&gt;"",O445=1),MAX(0,N445-J445),0)</f>
        <v>0</v>
      </c>
      <c r="N445" s="21" t="str">
        <f aca="false">IF(AND(I445="OK",E445&lt;&gt;""),SUMIFS($D$12:$D$511,$E$12:$E$511,E445,$F$12:$F$511,F445,$B$12:$B$511,"&lt;="&amp;Календарь!$L$5,$I$12:$I$511,"OK"),"")</f>
        <v/>
      </c>
      <c r="O445" s="19" t="n">
        <f aca="false">IF(AND(I445="OK",E445&lt;&gt;""),IF(COUNTIFS($E$12:E445,E445,$F$12:F445,F445,$I$12:I445,"OK")=1,1,0),0)</f>
        <v>0</v>
      </c>
    </row>
    <row r="446" customFormat="false" ht="22" hidden="false" customHeight="true" outlineLevel="0" collapsed="false">
      <c r="A446" s="6"/>
      <c r="B446" s="5"/>
      <c r="C446" s="6"/>
      <c r="D446" s="7"/>
      <c r="E446" s="6"/>
      <c r="F446" s="5"/>
      <c r="G446" s="6"/>
      <c r="H446" s="6"/>
      <c r="I446" s="19" t="str">
        <f aca="false">IF(COUNTA(A446:H446)=0,"",IF(OR(A446="",NOT(ISNUMBER(B446)),NOT(ISNUMBER(D446)),AND(C446&lt;&gt;"Приход",C446&lt;&gt;"Расход")),"Ошибка: поля или тип",IF(OR(B446&lt;36526,B446&gt;109574,B446&lt;&gt;INT(B446),D446&lt;0),"Ошибка: дата или сумма",IF(COUNTIFS($A$12:$A$511,A446)&lt;&gt;1,"Ошибка: повтор ID",IF(E446="",IF(OR(F446&lt;&gt;"",H446=""),"Ошибка: внеплановая статья/срок","OK"),IF(COUNTIFS(Планы!$A$12:$A$111,E446)&lt;&gt;1,"Ошибка: ID плана",IF(INDEX(Планы!$K$12:$K$111,MATCH(E446,Планы!$A$12:$A$111,0))&lt;&gt;"OK","Ошибка: исходный план",IF(OR(NOT(ISNUMBER(F446)),C446&lt;&gt;INDEX(Планы!$D$12:$D$111,MATCH(E446,Планы!$A$12:$A$111,0))),"Ошибка: срок/направление",IF(AND(F446&gt;=INDEX(Планы!$E$12:$E$111,MATCH(E446,Планы!$A$12:$A$111,0)),F446&lt;=INDEX(Планы!$L$12:$L$111,MATCH(E446,Планы!$A$12:$A$111,0)),IF(INDEX(Планы!$F$12:$F$111,MATCH(E446,Планы!$A$12:$A$111,0))="Разово",F446=INDEX(Планы!$E$12:$E$111,MATCH(E446,Планы!$A$12:$A$111,0)),IF(INDEX(Планы!$F$12:$F$111,MATCH(E446,Планы!$A$12:$A$111,0))="Еженедельно",MOD(F446-INDEX(Планы!$E$12:$E$111,MATCH(E446,Планы!$A$12:$A$111,0)),7)=0,F446=DATE(YEAR(F446),MONTH(F446),MIN(DAY(INDEX(Планы!$E$12:$E$111,MATCH(E446,Планы!$A$12:$A$111,0))),DAY(EOMONTH(F446,0))))))),"OK","Ошибка: нет повторения")))))))))</f>
        <v/>
      </c>
      <c r="J446" s="21" t="str">
        <f aca="false">IF(AND(I446="OK",E446&lt;&gt;""),INDEX(Планы!$G$12:$G$111,MATCH(E446,Планы!$A$12:$A$111,0)),"")</f>
        <v/>
      </c>
      <c r="K446" s="21" t="str">
        <f aca="false">IF(I446&lt;&gt;"OK","",IF(E446="",H446,INDEX(Планы!$C$12:$C$111,MATCH(E446,Планы!$A$12:$A$111,0))))</f>
        <v/>
      </c>
      <c r="L446" s="21" t="n">
        <f aca="false">IF(AND(I446="OK",E446&lt;&gt;"",O446=1),MIN(J446,N446),0)</f>
        <v>0</v>
      </c>
      <c r="M446" s="21" t="n">
        <f aca="false">IF(AND(I446="OK",E446&lt;&gt;"",O446=1),MAX(0,N446-J446),0)</f>
        <v>0</v>
      </c>
      <c r="N446" s="21" t="str">
        <f aca="false">IF(AND(I446="OK",E446&lt;&gt;""),SUMIFS($D$12:$D$511,$E$12:$E$511,E446,$F$12:$F$511,F446,$B$12:$B$511,"&lt;="&amp;Календарь!$L$5,$I$12:$I$511,"OK"),"")</f>
        <v/>
      </c>
      <c r="O446" s="19" t="n">
        <f aca="false">IF(AND(I446="OK",E446&lt;&gt;""),IF(COUNTIFS($E$12:E446,E446,$F$12:F446,F446,$I$12:I446,"OK")=1,1,0),0)</f>
        <v>0</v>
      </c>
    </row>
    <row r="447" customFormat="false" ht="22" hidden="false" customHeight="true" outlineLevel="0" collapsed="false">
      <c r="A447" s="6"/>
      <c r="B447" s="5"/>
      <c r="C447" s="6"/>
      <c r="D447" s="7"/>
      <c r="E447" s="6"/>
      <c r="F447" s="5"/>
      <c r="G447" s="6"/>
      <c r="H447" s="6"/>
      <c r="I447" s="19" t="str">
        <f aca="false">IF(COUNTA(A447:H447)=0,"",IF(OR(A447="",NOT(ISNUMBER(B447)),NOT(ISNUMBER(D447)),AND(C447&lt;&gt;"Приход",C447&lt;&gt;"Расход")),"Ошибка: поля или тип",IF(OR(B447&lt;36526,B447&gt;109574,B447&lt;&gt;INT(B447),D447&lt;0),"Ошибка: дата или сумма",IF(COUNTIFS($A$12:$A$511,A447)&lt;&gt;1,"Ошибка: повтор ID",IF(E447="",IF(OR(F447&lt;&gt;"",H447=""),"Ошибка: внеплановая статья/срок","OK"),IF(COUNTIFS(Планы!$A$12:$A$111,E447)&lt;&gt;1,"Ошибка: ID плана",IF(INDEX(Планы!$K$12:$K$111,MATCH(E447,Планы!$A$12:$A$111,0))&lt;&gt;"OK","Ошибка: исходный план",IF(OR(NOT(ISNUMBER(F447)),C447&lt;&gt;INDEX(Планы!$D$12:$D$111,MATCH(E447,Планы!$A$12:$A$111,0))),"Ошибка: срок/направление",IF(AND(F447&gt;=INDEX(Планы!$E$12:$E$111,MATCH(E447,Планы!$A$12:$A$111,0)),F447&lt;=INDEX(Планы!$L$12:$L$111,MATCH(E447,Планы!$A$12:$A$111,0)),IF(INDEX(Планы!$F$12:$F$111,MATCH(E447,Планы!$A$12:$A$111,0))="Разово",F447=INDEX(Планы!$E$12:$E$111,MATCH(E447,Планы!$A$12:$A$111,0)),IF(INDEX(Планы!$F$12:$F$111,MATCH(E447,Планы!$A$12:$A$111,0))="Еженедельно",MOD(F447-INDEX(Планы!$E$12:$E$111,MATCH(E447,Планы!$A$12:$A$111,0)),7)=0,F447=DATE(YEAR(F447),MONTH(F447),MIN(DAY(INDEX(Планы!$E$12:$E$111,MATCH(E447,Планы!$A$12:$A$111,0))),DAY(EOMONTH(F447,0))))))),"OK","Ошибка: нет повторения")))))))))</f>
        <v/>
      </c>
      <c r="J447" s="21" t="str">
        <f aca="false">IF(AND(I447="OK",E447&lt;&gt;""),INDEX(Планы!$G$12:$G$111,MATCH(E447,Планы!$A$12:$A$111,0)),"")</f>
        <v/>
      </c>
      <c r="K447" s="21" t="str">
        <f aca="false">IF(I447&lt;&gt;"OK","",IF(E447="",H447,INDEX(Планы!$C$12:$C$111,MATCH(E447,Планы!$A$12:$A$111,0))))</f>
        <v/>
      </c>
      <c r="L447" s="21" t="n">
        <f aca="false">IF(AND(I447="OK",E447&lt;&gt;"",O447=1),MIN(J447,N447),0)</f>
        <v>0</v>
      </c>
      <c r="M447" s="21" t="n">
        <f aca="false">IF(AND(I447="OK",E447&lt;&gt;"",O447=1),MAX(0,N447-J447),0)</f>
        <v>0</v>
      </c>
      <c r="N447" s="21" t="str">
        <f aca="false">IF(AND(I447="OK",E447&lt;&gt;""),SUMIFS($D$12:$D$511,$E$12:$E$511,E447,$F$12:$F$511,F447,$B$12:$B$511,"&lt;="&amp;Календарь!$L$5,$I$12:$I$511,"OK"),"")</f>
        <v/>
      </c>
      <c r="O447" s="19" t="n">
        <f aca="false">IF(AND(I447="OK",E447&lt;&gt;""),IF(COUNTIFS($E$12:E447,E447,$F$12:F447,F447,$I$12:I447,"OK")=1,1,0),0)</f>
        <v>0</v>
      </c>
    </row>
    <row r="448" customFormat="false" ht="22" hidden="false" customHeight="true" outlineLevel="0" collapsed="false">
      <c r="A448" s="6"/>
      <c r="B448" s="5"/>
      <c r="C448" s="6"/>
      <c r="D448" s="7"/>
      <c r="E448" s="6"/>
      <c r="F448" s="5"/>
      <c r="G448" s="6"/>
      <c r="H448" s="6"/>
      <c r="I448" s="19" t="str">
        <f aca="false">IF(COUNTA(A448:H448)=0,"",IF(OR(A448="",NOT(ISNUMBER(B448)),NOT(ISNUMBER(D448)),AND(C448&lt;&gt;"Приход",C448&lt;&gt;"Расход")),"Ошибка: поля или тип",IF(OR(B448&lt;36526,B448&gt;109574,B448&lt;&gt;INT(B448),D448&lt;0),"Ошибка: дата или сумма",IF(COUNTIFS($A$12:$A$511,A448)&lt;&gt;1,"Ошибка: повтор ID",IF(E448="",IF(OR(F448&lt;&gt;"",H448=""),"Ошибка: внеплановая статья/срок","OK"),IF(COUNTIFS(Планы!$A$12:$A$111,E448)&lt;&gt;1,"Ошибка: ID плана",IF(INDEX(Планы!$K$12:$K$111,MATCH(E448,Планы!$A$12:$A$111,0))&lt;&gt;"OK","Ошибка: исходный план",IF(OR(NOT(ISNUMBER(F448)),C448&lt;&gt;INDEX(Планы!$D$12:$D$111,MATCH(E448,Планы!$A$12:$A$111,0))),"Ошибка: срок/направление",IF(AND(F448&gt;=INDEX(Планы!$E$12:$E$111,MATCH(E448,Планы!$A$12:$A$111,0)),F448&lt;=INDEX(Планы!$L$12:$L$111,MATCH(E448,Планы!$A$12:$A$111,0)),IF(INDEX(Планы!$F$12:$F$111,MATCH(E448,Планы!$A$12:$A$111,0))="Разово",F448=INDEX(Планы!$E$12:$E$111,MATCH(E448,Планы!$A$12:$A$111,0)),IF(INDEX(Планы!$F$12:$F$111,MATCH(E448,Планы!$A$12:$A$111,0))="Еженедельно",MOD(F448-INDEX(Планы!$E$12:$E$111,MATCH(E448,Планы!$A$12:$A$111,0)),7)=0,F448=DATE(YEAR(F448),MONTH(F448),MIN(DAY(INDEX(Планы!$E$12:$E$111,MATCH(E448,Планы!$A$12:$A$111,0))),DAY(EOMONTH(F448,0))))))),"OK","Ошибка: нет повторения")))))))))</f>
        <v/>
      </c>
      <c r="J448" s="21" t="str">
        <f aca="false">IF(AND(I448="OK",E448&lt;&gt;""),INDEX(Планы!$G$12:$G$111,MATCH(E448,Планы!$A$12:$A$111,0)),"")</f>
        <v/>
      </c>
      <c r="K448" s="21" t="str">
        <f aca="false">IF(I448&lt;&gt;"OK","",IF(E448="",H448,INDEX(Планы!$C$12:$C$111,MATCH(E448,Планы!$A$12:$A$111,0))))</f>
        <v/>
      </c>
      <c r="L448" s="21" t="n">
        <f aca="false">IF(AND(I448="OK",E448&lt;&gt;"",O448=1),MIN(J448,N448),0)</f>
        <v>0</v>
      </c>
      <c r="M448" s="21" t="n">
        <f aca="false">IF(AND(I448="OK",E448&lt;&gt;"",O448=1),MAX(0,N448-J448),0)</f>
        <v>0</v>
      </c>
      <c r="N448" s="21" t="str">
        <f aca="false">IF(AND(I448="OK",E448&lt;&gt;""),SUMIFS($D$12:$D$511,$E$12:$E$511,E448,$F$12:$F$511,F448,$B$12:$B$511,"&lt;="&amp;Календарь!$L$5,$I$12:$I$511,"OK"),"")</f>
        <v/>
      </c>
      <c r="O448" s="19" t="n">
        <f aca="false">IF(AND(I448="OK",E448&lt;&gt;""),IF(COUNTIFS($E$12:E448,E448,$F$12:F448,F448,$I$12:I448,"OK")=1,1,0),0)</f>
        <v>0</v>
      </c>
    </row>
    <row r="449" customFormat="false" ht="22" hidden="false" customHeight="true" outlineLevel="0" collapsed="false">
      <c r="A449" s="6"/>
      <c r="B449" s="5"/>
      <c r="C449" s="6"/>
      <c r="D449" s="7"/>
      <c r="E449" s="6"/>
      <c r="F449" s="5"/>
      <c r="G449" s="6"/>
      <c r="H449" s="6"/>
      <c r="I449" s="19" t="str">
        <f aca="false">IF(COUNTA(A449:H449)=0,"",IF(OR(A449="",NOT(ISNUMBER(B449)),NOT(ISNUMBER(D449)),AND(C449&lt;&gt;"Приход",C449&lt;&gt;"Расход")),"Ошибка: поля или тип",IF(OR(B449&lt;36526,B449&gt;109574,B449&lt;&gt;INT(B449),D449&lt;0),"Ошибка: дата или сумма",IF(COUNTIFS($A$12:$A$511,A449)&lt;&gt;1,"Ошибка: повтор ID",IF(E449="",IF(OR(F449&lt;&gt;"",H449=""),"Ошибка: внеплановая статья/срок","OK"),IF(COUNTIFS(Планы!$A$12:$A$111,E449)&lt;&gt;1,"Ошибка: ID плана",IF(INDEX(Планы!$K$12:$K$111,MATCH(E449,Планы!$A$12:$A$111,0))&lt;&gt;"OK","Ошибка: исходный план",IF(OR(NOT(ISNUMBER(F449)),C449&lt;&gt;INDEX(Планы!$D$12:$D$111,MATCH(E449,Планы!$A$12:$A$111,0))),"Ошибка: срок/направление",IF(AND(F449&gt;=INDEX(Планы!$E$12:$E$111,MATCH(E449,Планы!$A$12:$A$111,0)),F449&lt;=INDEX(Планы!$L$12:$L$111,MATCH(E449,Планы!$A$12:$A$111,0)),IF(INDEX(Планы!$F$12:$F$111,MATCH(E449,Планы!$A$12:$A$111,0))="Разово",F449=INDEX(Планы!$E$12:$E$111,MATCH(E449,Планы!$A$12:$A$111,0)),IF(INDEX(Планы!$F$12:$F$111,MATCH(E449,Планы!$A$12:$A$111,0))="Еженедельно",MOD(F449-INDEX(Планы!$E$12:$E$111,MATCH(E449,Планы!$A$12:$A$111,0)),7)=0,F449=DATE(YEAR(F449),MONTH(F449),MIN(DAY(INDEX(Планы!$E$12:$E$111,MATCH(E449,Планы!$A$12:$A$111,0))),DAY(EOMONTH(F449,0))))))),"OK","Ошибка: нет повторения")))))))))</f>
        <v/>
      </c>
      <c r="J449" s="21" t="str">
        <f aca="false">IF(AND(I449="OK",E449&lt;&gt;""),INDEX(Планы!$G$12:$G$111,MATCH(E449,Планы!$A$12:$A$111,0)),"")</f>
        <v/>
      </c>
      <c r="K449" s="21" t="str">
        <f aca="false">IF(I449&lt;&gt;"OK","",IF(E449="",H449,INDEX(Планы!$C$12:$C$111,MATCH(E449,Планы!$A$12:$A$111,0))))</f>
        <v/>
      </c>
      <c r="L449" s="21" t="n">
        <f aca="false">IF(AND(I449="OK",E449&lt;&gt;"",O449=1),MIN(J449,N449),0)</f>
        <v>0</v>
      </c>
      <c r="M449" s="21" t="n">
        <f aca="false">IF(AND(I449="OK",E449&lt;&gt;"",O449=1),MAX(0,N449-J449),0)</f>
        <v>0</v>
      </c>
      <c r="N449" s="21" t="str">
        <f aca="false">IF(AND(I449="OK",E449&lt;&gt;""),SUMIFS($D$12:$D$511,$E$12:$E$511,E449,$F$12:$F$511,F449,$B$12:$B$511,"&lt;="&amp;Календарь!$L$5,$I$12:$I$511,"OK"),"")</f>
        <v/>
      </c>
      <c r="O449" s="19" t="n">
        <f aca="false">IF(AND(I449="OK",E449&lt;&gt;""),IF(COUNTIFS($E$12:E449,E449,$F$12:F449,F449,$I$12:I449,"OK")=1,1,0),0)</f>
        <v>0</v>
      </c>
    </row>
    <row r="450" customFormat="false" ht="22" hidden="false" customHeight="true" outlineLevel="0" collapsed="false">
      <c r="A450" s="6"/>
      <c r="B450" s="5"/>
      <c r="C450" s="6"/>
      <c r="D450" s="7"/>
      <c r="E450" s="6"/>
      <c r="F450" s="5"/>
      <c r="G450" s="6"/>
      <c r="H450" s="6"/>
      <c r="I450" s="19" t="str">
        <f aca="false">IF(COUNTA(A450:H450)=0,"",IF(OR(A450="",NOT(ISNUMBER(B450)),NOT(ISNUMBER(D450)),AND(C450&lt;&gt;"Приход",C450&lt;&gt;"Расход")),"Ошибка: поля или тип",IF(OR(B450&lt;36526,B450&gt;109574,B450&lt;&gt;INT(B450),D450&lt;0),"Ошибка: дата или сумма",IF(COUNTIFS($A$12:$A$511,A450)&lt;&gt;1,"Ошибка: повтор ID",IF(E450="",IF(OR(F450&lt;&gt;"",H450=""),"Ошибка: внеплановая статья/срок","OK"),IF(COUNTIFS(Планы!$A$12:$A$111,E450)&lt;&gt;1,"Ошибка: ID плана",IF(INDEX(Планы!$K$12:$K$111,MATCH(E450,Планы!$A$12:$A$111,0))&lt;&gt;"OK","Ошибка: исходный план",IF(OR(NOT(ISNUMBER(F450)),C450&lt;&gt;INDEX(Планы!$D$12:$D$111,MATCH(E450,Планы!$A$12:$A$111,0))),"Ошибка: срок/направление",IF(AND(F450&gt;=INDEX(Планы!$E$12:$E$111,MATCH(E450,Планы!$A$12:$A$111,0)),F450&lt;=INDEX(Планы!$L$12:$L$111,MATCH(E450,Планы!$A$12:$A$111,0)),IF(INDEX(Планы!$F$12:$F$111,MATCH(E450,Планы!$A$12:$A$111,0))="Разово",F450=INDEX(Планы!$E$12:$E$111,MATCH(E450,Планы!$A$12:$A$111,0)),IF(INDEX(Планы!$F$12:$F$111,MATCH(E450,Планы!$A$12:$A$111,0))="Еженедельно",MOD(F450-INDEX(Планы!$E$12:$E$111,MATCH(E450,Планы!$A$12:$A$111,0)),7)=0,F450=DATE(YEAR(F450),MONTH(F450),MIN(DAY(INDEX(Планы!$E$12:$E$111,MATCH(E450,Планы!$A$12:$A$111,0))),DAY(EOMONTH(F450,0))))))),"OK","Ошибка: нет повторения")))))))))</f>
        <v/>
      </c>
      <c r="J450" s="21" t="str">
        <f aca="false">IF(AND(I450="OK",E450&lt;&gt;""),INDEX(Планы!$G$12:$G$111,MATCH(E450,Планы!$A$12:$A$111,0)),"")</f>
        <v/>
      </c>
      <c r="K450" s="21" t="str">
        <f aca="false">IF(I450&lt;&gt;"OK","",IF(E450="",H450,INDEX(Планы!$C$12:$C$111,MATCH(E450,Планы!$A$12:$A$111,0))))</f>
        <v/>
      </c>
      <c r="L450" s="21" t="n">
        <f aca="false">IF(AND(I450="OK",E450&lt;&gt;"",O450=1),MIN(J450,N450),0)</f>
        <v>0</v>
      </c>
      <c r="M450" s="21" t="n">
        <f aca="false">IF(AND(I450="OK",E450&lt;&gt;"",O450=1),MAX(0,N450-J450),0)</f>
        <v>0</v>
      </c>
      <c r="N450" s="21" t="str">
        <f aca="false">IF(AND(I450="OK",E450&lt;&gt;""),SUMIFS($D$12:$D$511,$E$12:$E$511,E450,$F$12:$F$511,F450,$B$12:$B$511,"&lt;="&amp;Календарь!$L$5,$I$12:$I$511,"OK"),"")</f>
        <v/>
      </c>
      <c r="O450" s="19" t="n">
        <f aca="false">IF(AND(I450="OK",E450&lt;&gt;""),IF(COUNTIFS($E$12:E450,E450,$F$12:F450,F450,$I$12:I450,"OK")=1,1,0),0)</f>
        <v>0</v>
      </c>
    </row>
    <row r="451" customFormat="false" ht="22" hidden="false" customHeight="true" outlineLevel="0" collapsed="false">
      <c r="A451" s="6"/>
      <c r="B451" s="5"/>
      <c r="C451" s="6"/>
      <c r="D451" s="7"/>
      <c r="E451" s="6"/>
      <c r="F451" s="5"/>
      <c r="G451" s="6"/>
      <c r="H451" s="6"/>
      <c r="I451" s="19" t="str">
        <f aca="false">IF(COUNTA(A451:H451)=0,"",IF(OR(A451="",NOT(ISNUMBER(B451)),NOT(ISNUMBER(D451)),AND(C451&lt;&gt;"Приход",C451&lt;&gt;"Расход")),"Ошибка: поля или тип",IF(OR(B451&lt;36526,B451&gt;109574,B451&lt;&gt;INT(B451),D451&lt;0),"Ошибка: дата или сумма",IF(COUNTIFS($A$12:$A$511,A451)&lt;&gt;1,"Ошибка: повтор ID",IF(E451="",IF(OR(F451&lt;&gt;"",H451=""),"Ошибка: внеплановая статья/срок","OK"),IF(COUNTIFS(Планы!$A$12:$A$111,E451)&lt;&gt;1,"Ошибка: ID плана",IF(INDEX(Планы!$K$12:$K$111,MATCH(E451,Планы!$A$12:$A$111,0))&lt;&gt;"OK","Ошибка: исходный план",IF(OR(NOT(ISNUMBER(F451)),C451&lt;&gt;INDEX(Планы!$D$12:$D$111,MATCH(E451,Планы!$A$12:$A$111,0))),"Ошибка: срок/направление",IF(AND(F451&gt;=INDEX(Планы!$E$12:$E$111,MATCH(E451,Планы!$A$12:$A$111,0)),F451&lt;=INDEX(Планы!$L$12:$L$111,MATCH(E451,Планы!$A$12:$A$111,0)),IF(INDEX(Планы!$F$12:$F$111,MATCH(E451,Планы!$A$12:$A$111,0))="Разово",F451=INDEX(Планы!$E$12:$E$111,MATCH(E451,Планы!$A$12:$A$111,0)),IF(INDEX(Планы!$F$12:$F$111,MATCH(E451,Планы!$A$12:$A$111,0))="Еженедельно",MOD(F451-INDEX(Планы!$E$12:$E$111,MATCH(E451,Планы!$A$12:$A$111,0)),7)=0,F451=DATE(YEAR(F451),MONTH(F451),MIN(DAY(INDEX(Планы!$E$12:$E$111,MATCH(E451,Планы!$A$12:$A$111,0))),DAY(EOMONTH(F451,0))))))),"OK","Ошибка: нет повторения")))))))))</f>
        <v/>
      </c>
      <c r="J451" s="21" t="str">
        <f aca="false">IF(AND(I451="OK",E451&lt;&gt;""),INDEX(Планы!$G$12:$G$111,MATCH(E451,Планы!$A$12:$A$111,0)),"")</f>
        <v/>
      </c>
      <c r="K451" s="21" t="str">
        <f aca="false">IF(I451&lt;&gt;"OK","",IF(E451="",H451,INDEX(Планы!$C$12:$C$111,MATCH(E451,Планы!$A$12:$A$111,0))))</f>
        <v/>
      </c>
      <c r="L451" s="21" t="n">
        <f aca="false">IF(AND(I451="OK",E451&lt;&gt;"",O451=1),MIN(J451,N451),0)</f>
        <v>0</v>
      </c>
      <c r="M451" s="21" t="n">
        <f aca="false">IF(AND(I451="OK",E451&lt;&gt;"",O451=1),MAX(0,N451-J451),0)</f>
        <v>0</v>
      </c>
      <c r="N451" s="21" t="str">
        <f aca="false">IF(AND(I451="OK",E451&lt;&gt;""),SUMIFS($D$12:$D$511,$E$12:$E$511,E451,$F$12:$F$511,F451,$B$12:$B$511,"&lt;="&amp;Календарь!$L$5,$I$12:$I$511,"OK"),"")</f>
        <v/>
      </c>
      <c r="O451" s="19" t="n">
        <f aca="false">IF(AND(I451="OK",E451&lt;&gt;""),IF(COUNTIFS($E$12:E451,E451,$F$12:F451,F451,$I$12:I451,"OK")=1,1,0),0)</f>
        <v>0</v>
      </c>
    </row>
    <row r="452" customFormat="false" ht="22" hidden="false" customHeight="true" outlineLevel="0" collapsed="false">
      <c r="A452" s="6"/>
      <c r="B452" s="5"/>
      <c r="C452" s="6"/>
      <c r="D452" s="7"/>
      <c r="E452" s="6"/>
      <c r="F452" s="5"/>
      <c r="G452" s="6"/>
      <c r="H452" s="6"/>
      <c r="I452" s="19" t="str">
        <f aca="false">IF(COUNTA(A452:H452)=0,"",IF(OR(A452="",NOT(ISNUMBER(B452)),NOT(ISNUMBER(D452)),AND(C452&lt;&gt;"Приход",C452&lt;&gt;"Расход")),"Ошибка: поля или тип",IF(OR(B452&lt;36526,B452&gt;109574,B452&lt;&gt;INT(B452),D452&lt;0),"Ошибка: дата или сумма",IF(COUNTIFS($A$12:$A$511,A452)&lt;&gt;1,"Ошибка: повтор ID",IF(E452="",IF(OR(F452&lt;&gt;"",H452=""),"Ошибка: внеплановая статья/срок","OK"),IF(COUNTIFS(Планы!$A$12:$A$111,E452)&lt;&gt;1,"Ошибка: ID плана",IF(INDEX(Планы!$K$12:$K$111,MATCH(E452,Планы!$A$12:$A$111,0))&lt;&gt;"OK","Ошибка: исходный план",IF(OR(NOT(ISNUMBER(F452)),C452&lt;&gt;INDEX(Планы!$D$12:$D$111,MATCH(E452,Планы!$A$12:$A$111,0))),"Ошибка: срок/направление",IF(AND(F452&gt;=INDEX(Планы!$E$12:$E$111,MATCH(E452,Планы!$A$12:$A$111,0)),F452&lt;=INDEX(Планы!$L$12:$L$111,MATCH(E452,Планы!$A$12:$A$111,0)),IF(INDEX(Планы!$F$12:$F$111,MATCH(E452,Планы!$A$12:$A$111,0))="Разово",F452=INDEX(Планы!$E$12:$E$111,MATCH(E452,Планы!$A$12:$A$111,0)),IF(INDEX(Планы!$F$12:$F$111,MATCH(E452,Планы!$A$12:$A$111,0))="Еженедельно",MOD(F452-INDEX(Планы!$E$12:$E$111,MATCH(E452,Планы!$A$12:$A$111,0)),7)=0,F452=DATE(YEAR(F452),MONTH(F452),MIN(DAY(INDEX(Планы!$E$12:$E$111,MATCH(E452,Планы!$A$12:$A$111,0))),DAY(EOMONTH(F452,0))))))),"OK","Ошибка: нет повторения")))))))))</f>
        <v/>
      </c>
      <c r="J452" s="21" t="str">
        <f aca="false">IF(AND(I452="OK",E452&lt;&gt;""),INDEX(Планы!$G$12:$G$111,MATCH(E452,Планы!$A$12:$A$111,0)),"")</f>
        <v/>
      </c>
      <c r="K452" s="21" t="str">
        <f aca="false">IF(I452&lt;&gt;"OK","",IF(E452="",H452,INDEX(Планы!$C$12:$C$111,MATCH(E452,Планы!$A$12:$A$111,0))))</f>
        <v/>
      </c>
      <c r="L452" s="21" t="n">
        <f aca="false">IF(AND(I452="OK",E452&lt;&gt;"",O452=1),MIN(J452,N452),0)</f>
        <v>0</v>
      </c>
      <c r="M452" s="21" t="n">
        <f aca="false">IF(AND(I452="OK",E452&lt;&gt;"",O452=1),MAX(0,N452-J452),0)</f>
        <v>0</v>
      </c>
      <c r="N452" s="21" t="str">
        <f aca="false">IF(AND(I452="OK",E452&lt;&gt;""),SUMIFS($D$12:$D$511,$E$12:$E$511,E452,$F$12:$F$511,F452,$B$12:$B$511,"&lt;="&amp;Календарь!$L$5,$I$12:$I$511,"OK"),"")</f>
        <v/>
      </c>
      <c r="O452" s="19" t="n">
        <f aca="false">IF(AND(I452="OK",E452&lt;&gt;""),IF(COUNTIFS($E$12:E452,E452,$F$12:F452,F452,$I$12:I452,"OK")=1,1,0),0)</f>
        <v>0</v>
      </c>
    </row>
    <row r="453" customFormat="false" ht="22" hidden="false" customHeight="true" outlineLevel="0" collapsed="false">
      <c r="A453" s="6"/>
      <c r="B453" s="5"/>
      <c r="C453" s="6"/>
      <c r="D453" s="7"/>
      <c r="E453" s="6"/>
      <c r="F453" s="5"/>
      <c r="G453" s="6"/>
      <c r="H453" s="6"/>
      <c r="I453" s="19" t="str">
        <f aca="false">IF(COUNTA(A453:H453)=0,"",IF(OR(A453="",NOT(ISNUMBER(B453)),NOT(ISNUMBER(D453)),AND(C453&lt;&gt;"Приход",C453&lt;&gt;"Расход")),"Ошибка: поля или тип",IF(OR(B453&lt;36526,B453&gt;109574,B453&lt;&gt;INT(B453),D453&lt;0),"Ошибка: дата или сумма",IF(COUNTIFS($A$12:$A$511,A453)&lt;&gt;1,"Ошибка: повтор ID",IF(E453="",IF(OR(F453&lt;&gt;"",H453=""),"Ошибка: внеплановая статья/срок","OK"),IF(COUNTIFS(Планы!$A$12:$A$111,E453)&lt;&gt;1,"Ошибка: ID плана",IF(INDEX(Планы!$K$12:$K$111,MATCH(E453,Планы!$A$12:$A$111,0))&lt;&gt;"OK","Ошибка: исходный план",IF(OR(NOT(ISNUMBER(F453)),C453&lt;&gt;INDEX(Планы!$D$12:$D$111,MATCH(E453,Планы!$A$12:$A$111,0))),"Ошибка: срок/направление",IF(AND(F453&gt;=INDEX(Планы!$E$12:$E$111,MATCH(E453,Планы!$A$12:$A$111,0)),F453&lt;=INDEX(Планы!$L$12:$L$111,MATCH(E453,Планы!$A$12:$A$111,0)),IF(INDEX(Планы!$F$12:$F$111,MATCH(E453,Планы!$A$12:$A$111,0))="Разово",F453=INDEX(Планы!$E$12:$E$111,MATCH(E453,Планы!$A$12:$A$111,0)),IF(INDEX(Планы!$F$12:$F$111,MATCH(E453,Планы!$A$12:$A$111,0))="Еженедельно",MOD(F453-INDEX(Планы!$E$12:$E$111,MATCH(E453,Планы!$A$12:$A$111,0)),7)=0,F453=DATE(YEAR(F453),MONTH(F453),MIN(DAY(INDEX(Планы!$E$12:$E$111,MATCH(E453,Планы!$A$12:$A$111,0))),DAY(EOMONTH(F453,0))))))),"OK","Ошибка: нет повторения")))))))))</f>
        <v/>
      </c>
      <c r="J453" s="21" t="str">
        <f aca="false">IF(AND(I453="OK",E453&lt;&gt;""),INDEX(Планы!$G$12:$G$111,MATCH(E453,Планы!$A$12:$A$111,0)),"")</f>
        <v/>
      </c>
      <c r="K453" s="21" t="str">
        <f aca="false">IF(I453&lt;&gt;"OK","",IF(E453="",H453,INDEX(Планы!$C$12:$C$111,MATCH(E453,Планы!$A$12:$A$111,0))))</f>
        <v/>
      </c>
      <c r="L453" s="21" t="n">
        <f aca="false">IF(AND(I453="OK",E453&lt;&gt;"",O453=1),MIN(J453,N453),0)</f>
        <v>0</v>
      </c>
      <c r="M453" s="21" t="n">
        <f aca="false">IF(AND(I453="OK",E453&lt;&gt;"",O453=1),MAX(0,N453-J453),0)</f>
        <v>0</v>
      </c>
      <c r="N453" s="21" t="str">
        <f aca="false">IF(AND(I453="OK",E453&lt;&gt;""),SUMIFS($D$12:$D$511,$E$12:$E$511,E453,$F$12:$F$511,F453,$B$12:$B$511,"&lt;="&amp;Календарь!$L$5,$I$12:$I$511,"OK"),"")</f>
        <v/>
      </c>
      <c r="O453" s="19" t="n">
        <f aca="false">IF(AND(I453="OK",E453&lt;&gt;""),IF(COUNTIFS($E$12:E453,E453,$F$12:F453,F453,$I$12:I453,"OK")=1,1,0),0)</f>
        <v>0</v>
      </c>
    </row>
    <row r="454" customFormat="false" ht="22" hidden="false" customHeight="true" outlineLevel="0" collapsed="false">
      <c r="A454" s="6"/>
      <c r="B454" s="5"/>
      <c r="C454" s="6"/>
      <c r="D454" s="7"/>
      <c r="E454" s="6"/>
      <c r="F454" s="5"/>
      <c r="G454" s="6"/>
      <c r="H454" s="6"/>
      <c r="I454" s="19" t="str">
        <f aca="false">IF(COUNTA(A454:H454)=0,"",IF(OR(A454="",NOT(ISNUMBER(B454)),NOT(ISNUMBER(D454)),AND(C454&lt;&gt;"Приход",C454&lt;&gt;"Расход")),"Ошибка: поля или тип",IF(OR(B454&lt;36526,B454&gt;109574,B454&lt;&gt;INT(B454),D454&lt;0),"Ошибка: дата или сумма",IF(COUNTIFS($A$12:$A$511,A454)&lt;&gt;1,"Ошибка: повтор ID",IF(E454="",IF(OR(F454&lt;&gt;"",H454=""),"Ошибка: внеплановая статья/срок","OK"),IF(COUNTIFS(Планы!$A$12:$A$111,E454)&lt;&gt;1,"Ошибка: ID плана",IF(INDEX(Планы!$K$12:$K$111,MATCH(E454,Планы!$A$12:$A$111,0))&lt;&gt;"OK","Ошибка: исходный план",IF(OR(NOT(ISNUMBER(F454)),C454&lt;&gt;INDEX(Планы!$D$12:$D$111,MATCH(E454,Планы!$A$12:$A$111,0))),"Ошибка: срок/направление",IF(AND(F454&gt;=INDEX(Планы!$E$12:$E$111,MATCH(E454,Планы!$A$12:$A$111,0)),F454&lt;=INDEX(Планы!$L$12:$L$111,MATCH(E454,Планы!$A$12:$A$111,0)),IF(INDEX(Планы!$F$12:$F$111,MATCH(E454,Планы!$A$12:$A$111,0))="Разово",F454=INDEX(Планы!$E$12:$E$111,MATCH(E454,Планы!$A$12:$A$111,0)),IF(INDEX(Планы!$F$12:$F$111,MATCH(E454,Планы!$A$12:$A$111,0))="Еженедельно",MOD(F454-INDEX(Планы!$E$12:$E$111,MATCH(E454,Планы!$A$12:$A$111,0)),7)=0,F454=DATE(YEAR(F454),MONTH(F454),MIN(DAY(INDEX(Планы!$E$12:$E$111,MATCH(E454,Планы!$A$12:$A$111,0))),DAY(EOMONTH(F454,0))))))),"OK","Ошибка: нет повторения")))))))))</f>
        <v/>
      </c>
      <c r="J454" s="21" t="str">
        <f aca="false">IF(AND(I454="OK",E454&lt;&gt;""),INDEX(Планы!$G$12:$G$111,MATCH(E454,Планы!$A$12:$A$111,0)),"")</f>
        <v/>
      </c>
      <c r="K454" s="21" t="str">
        <f aca="false">IF(I454&lt;&gt;"OK","",IF(E454="",H454,INDEX(Планы!$C$12:$C$111,MATCH(E454,Планы!$A$12:$A$111,0))))</f>
        <v/>
      </c>
      <c r="L454" s="21" t="n">
        <f aca="false">IF(AND(I454="OK",E454&lt;&gt;"",O454=1),MIN(J454,N454),0)</f>
        <v>0</v>
      </c>
      <c r="M454" s="21" t="n">
        <f aca="false">IF(AND(I454="OK",E454&lt;&gt;"",O454=1),MAX(0,N454-J454),0)</f>
        <v>0</v>
      </c>
      <c r="N454" s="21" t="str">
        <f aca="false">IF(AND(I454="OK",E454&lt;&gt;""),SUMIFS($D$12:$D$511,$E$12:$E$511,E454,$F$12:$F$511,F454,$B$12:$B$511,"&lt;="&amp;Календарь!$L$5,$I$12:$I$511,"OK"),"")</f>
        <v/>
      </c>
      <c r="O454" s="19" t="n">
        <f aca="false">IF(AND(I454="OK",E454&lt;&gt;""),IF(COUNTIFS($E$12:E454,E454,$F$12:F454,F454,$I$12:I454,"OK")=1,1,0),0)</f>
        <v>0</v>
      </c>
    </row>
    <row r="455" customFormat="false" ht="22" hidden="false" customHeight="true" outlineLevel="0" collapsed="false">
      <c r="A455" s="6"/>
      <c r="B455" s="5"/>
      <c r="C455" s="6"/>
      <c r="D455" s="7"/>
      <c r="E455" s="6"/>
      <c r="F455" s="5"/>
      <c r="G455" s="6"/>
      <c r="H455" s="6"/>
      <c r="I455" s="19" t="str">
        <f aca="false">IF(COUNTA(A455:H455)=0,"",IF(OR(A455="",NOT(ISNUMBER(B455)),NOT(ISNUMBER(D455)),AND(C455&lt;&gt;"Приход",C455&lt;&gt;"Расход")),"Ошибка: поля или тип",IF(OR(B455&lt;36526,B455&gt;109574,B455&lt;&gt;INT(B455),D455&lt;0),"Ошибка: дата или сумма",IF(COUNTIFS($A$12:$A$511,A455)&lt;&gt;1,"Ошибка: повтор ID",IF(E455="",IF(OR(F455&lt;&gt;"",H455=""),"Ошибка: внеплановая статья/срок","OK"),IF(COUNTIFS(Планы!$A$12:$A$111,E455)&lt;&gt;1,"Ошибка: ID плана",IF(INDEX(Планы!$K$12:$K$111,MATCH(E455,Планы!$A$12:$A$111,0))&lt;&gt;"OK","Ошибка: исходный план",IF(OR(NOT(ISNUMBER(F455)),C455&lt;&gt;INDEX(Планы!$D$12:$D$111,MATCH(E455,Планы!$A$12:$A$111,0))),"Ошибка: срок/направление",IF(AND(F455&gt;=INDEX(Планы!$E$12:$E$111,MATCH(E455,Планы!$A$12:$A$111,0)),F455&lt;=INDEX(Планы!$L$12:$L$111,MATCH(E455,Планы!$A$12:$A$111,0)),IF(INDEX(Планы!$F$12:$F$111,MATCH(E455,Планы!$A$12:$A$111,0))="Разово",F455=INDEX(Планы!$E$12:$E$111,MATCH(E455,Планы!$A$12:$A$111,0)),IF(INDEX(Планы!$F$12:$F$111,MATCH(E455,Планы!$A$12:$A$111,0))="Еженедельно",MOD(F455-INDEX(Планы!$E$12:$E$111,MATCH(E455,Планы!$A$12:$A$111,0)),7)=0,F455=DATE(YEAR(F455),MONTH(F455),MIN(DAY(INDEX(Планы!$E$12:$E$111,MATCH(E455,Планы!$A$12:$A$111,0))),DAY(EOMONTH(F455,0))))))),"OK","Ошибка: нет повторения")))))))))</f>
        <v/>
      </c>
      <c r="J455" s="21" t="str">
        <f aca="false">IF(AND(I455="OK",E455&lt;&gt;""),INDEX(Планы!$G$12:$G$111,MATCH(E455,Планы!$A$12:$A$111,0)),"")</f>
        <v/>
      </c>
      <c r="K455" s="21" t="str">
        <f aca="false">IF(I455&lt;&gt;"OK","",IF(E455="",H455,INDEX(Планы!$C$12:$C$111,MATCH(E455,Планы!$A$12:$A$111,0))))</f>
        <v/>
      </c>
      <c r="L455" s="21" t="n">
        <f aca="false">IF(AND(I455="OK",E455&lt;&gt;"",O455=1),MIN(J455,N455),0)</f>
        <v>0</v>
      </c>
      <c r="M455" s="21" t="n">
        <f aca="false">IF(AND(I455="OK",E455&lt;&gt;"",O455=1),MAX(0,N455-J455),0)</f>
        <v>0</v>
      </c>
      <c r="N455" s="21" t="str">
        <f aca="false">IF(AND(I455="OK",E455&lt;&gt;""),SUMIFS($D$12:$D$511,$E$12:$E$511,E455,$F$12:$F$511,F455,$B$12:$B$511,"&lt;="&amp;Календарь!$L$5,$I$12:$I$511,"OK"),"")</f>
        <v/>
      </c>
      <c r="O455" s="19" t="n">
        <f aca="false">IF(AND(I455="OK",E455&lt;&gt;""),IF(COUNTIFS($E$12:E455,E455,$F$12:F455,F455,$I$12:I455,"OK")=1,1,0),0)</f>
        <v>0</v>
      </c>
    </row>
    <row r="456" customFormat="false" ht="22" hidden="false" customHeight="true" outlineLevel="0" collapsed="false">
      <c r="A456" s="6"/>
      <c r="B456" s="5"/>
      <c r="C456" s="6"/>
      <c r="D456" s="7"/>
      <c r="E456" s="6"/>
      <c r="F456" s="5"/>
      <c r="G456" s="6"/>
      <c r="H456" s="6"/>
      <c r="I456" s="19" t="str">
        <f aca="false">IF(COUNTA(A456:H456)=0,"",IF(OR(A456="",NOT(ISNUMBER(B456)),NOT(ISNUMBER(D456)),AND(C456&lt;&gt;"Приход",C456&lt;&gt;"Расход")),"Ошибка: поля или тип",IF(OR(B456&lt;36526,B456&gt;109574,B456&lt;&gt;INT(B456),D456&lt;0),"Ошибка: дата или сумма",IF(COUNTIFS($A$12:$A$511,A456)&lt;&gt;1,"Ошибка: повтор ID",IF(E456="",IF(OR(F456&lt;&gt;"",H456=""),"Ошибка: внеплановая статья/срок","OK"),IF(COUNTIFS(Планы!$A$12:$A$111,E456)&lt;&gt;1,"Ошибка: ID плана",IF(INDEX(Планы!$K$12:$K$111,MATCH(E456,Планы!$A$12:$A$111,0))&lt;&gt;"OK","Ошибка: исходный план",IF(OR(NOT(ISNUMBER(F456)),C456&lt;&gt;INDEX(Планы!$D$12:$D$111,MATCH(E456,Планы!$A$12:$A$111,0))),"Ошибка: срок/направление",IF(AND(F456&gt;=INDEX(Планы!$E$12:$E$111,MATCH(E456,Планы!$A$12:$A$111,0)),F456&lt;=INDEX(Планы!$L$12:$L$111,MATCH(E456,Планы!$A$12:$A$111,0)),IF(INDEX(Планы!$F$12:$F$111,MATCH(E456,Планы!$A$12:$A$111,0))="Разово",F456=INDEX(Планы!$E$12:$E$111,MATCH(E456,Планы!$A$12:$A$111,0)),IF(INDEX(Планы!$F$12:$F$111,MATCH(E456,Планы!$A$12:$A$111,0))="Еженедельно",MOD(F456-INDEX(Планы!$E$12:$E$111,MATCH(E456,Планы!$A$12:$A$111,0)),7)=0,F456=DATE(YEAR(F456),MONTH(F456),MIN(DAY(INDEX(Планы!$E$12:$E$111,MATCH(E456,Планы!$A$12:$A$111,0))),DAY(EOMONTH(F456,0))))))),"OK","Ошибка: нет повторения")))))))))</f>
        <v/>
      </c>
      <c r="J456" s="21" t="str">
        <f aca="false">IF(AND(I456="OK",E456&lt;&gt;""),INDEX(Планы!$G$12:$G$111,MATCH(E456,Планы!$A$12:$A$111,0)),"")</f>
        <v/>
      </c>
      <c r="K456" s="21" t="str">
        <f aca="false">IF(I456&lt;&gt;"OK","",IF(E456="",H456,INDEX(Планы!$C$12:$C$111,MATCH(E456,Планы!$A$12:$A$111,0))))</f>
        <v/>
      </c>
      <c r="L456" s="21" t="n">
        <f aca="false">IF(AND(I456="OK",E456&lt;&gt;"",O456=1),MIN(J456,N456),0)</f>
        <v>0</v>
      </c>
      <c r="M456" s="21" t="n">
        <f aca="false">IF(AND(I456="OK",E456&lt;&gt;"",O456=1),MAX(0,N456-J456),0)</f>
        <v>0</v>
      </c>
      <c r="N456" s="21" t="str">
        <f aca="false">IF(AND(I456="OK",E456&lt;&gt;""),SUMIFS($D$12:$D$511,$E$12:$E$511,E456,$F$12:$F$511,F456,$B$12:$B$511,"&lt;="&amp;Календарь!$L$5,$I$12:$I$511,"OK"),"")</f>
        <v/>
      </c>
      <c r="O456" s="19" t="n">
        <f aca="false">IF(AND(I456="OK",E456&lt;&gt;""),IF(COUNTIFS($E$12:E456,E456,$F$12:F456,F456,$I$12:I456,"OK")=1,1,0),0)</f>
        <v>0</v>
      </c>
    </row>
    <row r="457" customFormat="false" ht="22" hidden="false" customHeight="true" outlineLevel="0" collapsed="false">
      <c r="A457" s="6"/>
      <c r="B457" s="5"/>
      <c r="C457" s="6"/>
      <c r="D457" s="7"/>
      <c r="E457" s="6"/>
      <c r="F457" s="5"/>
      <c r="G457" s="6"/>
      <c r="H457" s="6"/>
      <c r="I457" s="19" t="str">
        <f aca="false">IF(COUNTA(A457:H457)=0,"",IF(OR(A457="",NOT(ISNUMBER(B457)),NOT(ISNUMBER(D457)),AND(C457&lt;&gt;"Приход",C457&lt;&gt;"Расход")),"Ошибка: поля или тип",IF(OR(B457&lt;36526,B457&gt;109574,B457&lt;&gt;INT(B457),D457&lt;0),"Ошибка: дата или сумма",IF(COUNTIFS($A$12:$A$511,A457)&lt;&gt;1,"Ошибка: повтор ID",IF(E457="",IF(OR(F457&lt;&gt;"",H457=""),"Ошибка: внеплановая статья/срок","OK"),IF(COUNTIFS(Планы!$A$12:$A$111,E457)&lt;&gt;1,"Ошибка: ID плана",IF(INDEX(Планы!$K$12:$K$111,MATCH(E457,Планы!$A$12:$A$111,0))&lt;&gt;"OK","Ошибка: исходный план",IF(OR(NOT(ISNUMBER(F457)),C457&lt;&gt;INDEX(Планы!$D$12:$D$111,MATCH(E457,Планы!$A$12:$A$111,0))),"Ошибка: срок/направление",IF(AND(F457&gt;=INDEX(Планы!$E$12:$E$111,MATCH(E457,Планы!$A$12:$A$111,0)),F457&lt;=INDEX(Планы!$L$12:$L$111,MATCH(E457,Планы!$A$12:$A$111,0)),IF(INDEX(Планы!$F$12:$F$111,MATCH(E457,Планы!$A$12:$A$111,0))="Разово",F457=INDEX(Планы!$E$12:$E$111,MATCH(E457,Планы!$A$12:$A$111,0)),IF(INDEX(Планы!$F$12:$F$111,MATCH(E457,Планы!$A$12:$A$111,0))="Еженедельно",MOD(F457-INDEX(Планы!$E$12:$E$111,MATCH(E457,Планы!$A$12:$A$111,0)),7)=0,F457=DATE(YEAR(F457),MONTH(F457),MIN(DAY(INDEX(Планы!$E$12:$E$111,MATCH(E457,Планы!$A$12:$A$111,0))),DAY(EOMONTH(F457,0))))))),"OK","Ошибка: нет повторения")))))))))</f>
        <v/>
      </c>
      <c r="J457" s="21" t="str">
        <f aca="false">IF(AND(I457="OK",E457&lt;&gt;""),INDEX(Планы!$G$12:$G$111,MATCH(E457,Планы!$A$12:$A$111,0)),"")</f>
        <v/>
      </c>
      <c r="K457" s="21" t="str">
        <f aca="false">IF(I457&lt;&gt;"OK","",IF(E457="",H457,INDEX(Планы!$C$12:$C$111,MATCH(E457,Планы!$A$12:$A$111,0))))</f>
        <v/>
      </c>
      <c r="L457" s="21" t="n">
        <f aca="false">IF(AND(I457="OK",E457&lt;&gt;"",O457=1),MIN(J457,N457),0)</f>
        <v>0</v>
      </c>
      <c r="M457" s="21" t="n">
        <f aca="false">IF(AND(I457="OK",E457&lt;&gt;"",O457=1),MAX(0,N457-J457),0)</f>
        <v>0</v>
      </c>
      <c r="N457" s="21" t="str">
        <f aca="false">IF(AND(I457="OK",E457&lt;&gt;""),SUMIFS($D$12:$D$511,$E$12:$E$511,E457,$F$12:$F$511,F457,$B$12:$B$511,"&lt;="&amp;Календарь!$L$5,$I$12:$I$511,"OK"),"")</f>
        <v/>
      </c>
      <c r="O457" s="19" t="n">
        <f aca="false">IF(AND(I457="OK",E457&lt;&gt;""),IF(COUNTIFS($E$12:E457,E457,$F$12:F457,F457,$I$12:I457,"OK")=1,1,0),0)</f>
        <v>0</v>
      </c>
    </row>
    <row r="458" customFormat="false" ht="22" hidden="false" customHeight="true" outlineLevel="0" collapsed="false">
      <c r="A458" s="6"/>
      <c r="B458" s="5"/>
      <c r="C458" s="6"/>
      <c r="D458" s="7"/>
      <c r="E458" s="6"/>
      <c r="F458" s="5"/>
      <c r="G458" s="6"/>
      <c r="H458" s="6"/>
      <c r="I458" s="19" t="str">
        <f aca="false">IF(COUNTA(A458:H458)=0,"",IF(OR(A458="",NOT(ISNUMBER(B458)),NOT(ISNUMBER(D458)),AND(C458&lt;&gt;"Приход",C458&lt;&gt;"Расход")),"Ошибка: поля или тип",IF(OR(B458&lt;36526,B458&gt;109574,B458&lt;&gt;INT(B458),D458&lt;0),"Ошибка: дата или сумма",IF(COUNTIFS($A$12:$A$511,A458)&lt;&gt;1,"Ошибка: повтор ID",IF(E458="",IF(OR(F458&lt;&gt;"",H458=""),"Ошибка: внеплановая статья/срок","OK"),IF(COUNTIFS(Планы!$A$12:$A$111,E458)&lt;&gt;1,"Ошибка: ID плана",IF(INDEX(Планы!$K$12:$K$111,MATCH(E458,Планы!$A$12:$A$111,0))&lt;&gt;"OK","Ошибка: исходный план",IF(OR(NOT(ISNUMBER(F458)),C458&lt;&gt;INDEX(Планы!$D$12:$D$111,MATCH(E458,Планы!$A$12:$A$111,0))),"Ошибка: срок/направление",IF(AND(F458&gt;=INDEX(Планы!$E$12:$E$111,MATCH(E458,Планы!$A$12:$A$111,0)),F458&lt;=INDEX(Планы!$L$12:$L$111,MATCH(E458,Планы!$A$12:$A$111,0)),IF(INDEX(Планы!$F$12:$F$111,MATCH(E458,Планы!$A$12:$A$111,0))="Разово",F458=INDEX(Планы!$E$12:$E$111,MATCH(E458,Планы!$A$12:$A$111,0)),IF(INDEX(Планы!$F$12:$F$111,MATCH(E458,Планы!$A$12:$A$111,0))="Еженедельно",MOD(F458-INDEX(Планы!$E$12:$E$111,MATCH(E458,Планы!$A$12:$A$111,0)),7)=0,F458=DATE(YEAR(F458),MONTH(F458),MIN(DAY(INDEX(Планы!$E$12:$E$111,MATCH(E458,Планы!$A$12:$A$111,0))),DAY(EOMONTH(F458,0))))))),"OK","Ошибка: нет повторения")))))))))</f>
        <v/>
      </c>
      <c r="J458" s="21" t="str">
        <f aca="false">IF(AND(I458="OK",E458&lt;&gt;""),INDEX(Планы!$G$12:$G$111,MATCH(E458,Планы!$A$12:$A$111,0)),"")</f>
        <v/>
      </c>
      <c r="K458" s="21" t="str">
        <f aca="false">IF(I458&lt;&gt;"OK","",IF(E458="",H458,INDEX(Планы!$C$12:$C$111,MATCH(E458,Планы!$A$12:$A$111,0))))</f>
        <v/>
      </c>
      <c r="L458" s="21" t="n">
        <f aca="false">IF(AND(I458="OK",E458&lt;&gt;"",O458=1),MIN(J458,N458),0)</f>
        <v>0</v>
      </c>
      <c r="M458" s="21" t="n">
        <f aca="false">IF(AND(I458="OK",E458&lt;&gt;"",O458=1),MAX(0,N458-J458),0)</f>
        <v>0</v>
      </c>
      <c r="N458" s="21" t="str">
        <f aca="false">IF(AND(I458="OK",E458&lt;&gt;""),SUMIFS($D$12:$D$511,$E$12:$E$511,E458,$F$12:$F$511,F458,$B$12:$B$511,"&lt;="&amp;Календарь!$L$5,$I$12:$I$511,"OK"),"")</f>
        <v/>
      </c>
      <c r="O458" s="19" t="n">
        <f aca="false">IF(AND(I458="OK",E458&lt;&gt;""),IF(COUNTIFS($E$12:E458,E458,$F$12:F458,F458,$I$12:I458,"OK")=1,1,0),0)</f>
        <v>0</v>
      </c>
    </row>
    <row r="459" customFormat="false" ht="22" hidden="false" customHeight="true" outlineLevel="0" collapsed="false">
      <c r="A459" s="6"/>
      <c r="B459" s="5"/>
      <c r="C459" s="6"/>
      <c r="D459" s="7"/>
      <c r="E459" s="6"/>
      <c r="F459" s="5"/>
      <c r="G459" s="6"/>
      <c r="H459" s="6"/>
      <c r="I459" s="19" t="str">
        <f aca="false">IF(COUNTA(A459:H459)=0,"",IF(OR(A459="",NOT(ISNUMBER(B459)),NOT(ISNUMBER(D459)),AND(C459&lt;&gt;"Приход",C459&lt;&gt;"Расход")),"Ошибка: поля или тип",IF(OR(B459&lt;36526,B459&gt;109574,B459&lt;&gt;INT(B459),D459&lt;0),"Ошибка: дата или сумма",IF(COUNTIFS($A$12:$A$511,A459)&lt;&gt;1,"Ошибка: повтор ID",IF(E459="",IF(OR(F459&lt;&gt;"",H459=""),"Ошибка: внеплановая статья/срок","OK"),IF(COUNTIFS(Планы!$A$12:$A$111,E459)&lt;&gt;1,"Ошибка: ID плана",IF(INDEX(Планы!$K$12:$K$111,MATCH(E459,Планы!$A$12:$A$111,0))&lt;&gt;"OK","Ошибка: исходный план",IF(OR(NOT(ISNUMBER(F459)),C459&lt;&gt;INDEX(Планы!$D$12:$D$111,MATCH(E459,Планы!$A$12:$A$111,0))),"Ошибка: срок/направление",IF(AND(F459&gt;=INDEX(Планы!$E$12:$E$111,MATCH(E459,Планы!$A$12:$A$111,0)),F459&lt;=INDEX(Планы!$L$12:$L$111,MATCH(E459,Планы!$A$12:$A$111,0)),IF(INDEX(Планы!$F$12:$F$111,MATCH(E459,Планы!$A$12:$A$111,0))="Разово",F459=INDEX(Планы!$E$12:$E$111,MATCH(E459,Планы!$A$12:$A$111,0)),IF(INDEX(Планы!$F$12:$F$111,MATCH(E459,Планы!$A$12:$A$111,0))="Еженедельно",MOD(F459-INDEX(Планы!$E$12:$E$111,MATCH(E459,Планы!$A$12:$A$111,0)),7)=0,F459=DATE(YEAR(F459),MONTH(F459),MIN(DAY(INDEX(Планы!$E$12:$E$111,MATCH(E459,Планы!$A$12:$A$111,0))),DAY(EOMONTH(F459,0))))))),"OK","Ошибка: нет повторения")))))))))</f>
        <v/>
      </c>
      <c r="J459" s="21" t="str">
        <f aca="false">IF(AND(I459="OK",E459&lt;&gt;""),INDEX(Планы!$G$12:$G$111,MATCH(E459,Планы!$A$12:$A$111,0)),"")</f>
        <v/>
      </c>
      <c r="K459" s="21" t="str">
        <f aca="false">IF(I459&lt;&gt;"OK","",IF(E459="",H459,INDEX(Планы!$C$12:$C$111,MATCH(E459,Планы!$A$12:$A$111,0))))</f>
        <v/>
      </c>
      <c r="L459" s="21" t="n">
        <f aca="false">IF(AND(I459="OK",E459&lt;&gt;"",O459=1),MIN(J459,N459),0)</f>
        <v>0</v>
      </c>
      <c r="M459" s="21" t="n">
        <f aca="false">IF(AND(I459="OK",E459&lt;&gt;"",O459=1),MAX(0,N459-J459),0)</f>
        <v>0</v>
      </c>
      <c r="N459" s="21" t="str">
        <f aca="false">IF(AND(I459="OK",E459&lt;&gt;""),SUMIFS($D$12:$D$511,$E$12:$E$511,E459,$F$12:$F$511,F459,$B$12:$B$511,"&lt;="&amp;Календарь!$L$5,$I$12:$I$511,"OK"),"")</f>
        <v/>
      </c>
      <c r="O459" s="19" t="n">
        <f aca="false">IF(AND(I459="OK",E459&lt;&gt;""),IF(COUNTIFS($E$12:E459,E459,$F$12:F459,F459,$I$12:I459,"OK")=1,1,0),0)</f>
        <v>0</v>
      </c>
    </row>
    <row r="460" customFormat="false" ht="22" hidden="false" customHeight="true" outlineLevel="0" collapsed="false">
      <c r="A460" s="6"/>
      <c r="B460" s="5"/>
      <c r="C460" s="6"/>
      <c r="D460" s="7"/>
      <c r="E460" s="6"/>
      <c r="F460" s="5"/>
      <c r="G460" s="6"/>
      <c r="H460" s="6"/>
      <c r="I460" s="19" t="str">
        <f aca="false">IF(COUNTA(A460:H460)=0,"",IF(OR(A460="",NOT(ISNUMBER(B460)),NOT(ISNUMBER(D460)),AND(C460&lt;&gt;"Приход",C460&lt;&gt;"Расход")),"Ошибка: поля или тип",IF(OR(B460&lt;36526,B460&gt;109574,B460&lt;&gt;INT(B460),D460&lt;0),"Ошибка: дата или сумма",IF(COUNTIFS($A$12:$A$511,A460)&lt;&gt;1,"Ошибка: повтор ID",IF(E460="",IF(OR(F460&lt;&gt;"",H460=""),"Ошибка: внеплановая статья/срок","OK"),IF(COUNTIFS(Планы!$A$12:$A$111,E460)&lt;&gt;1,"Ошибка: ID плана",IF(INDEX(Планы!$K$12:$K$111,MATCH(E460,Планы!$A$12:$A$111,0))&lt;&gt;"OK","Ошибка: исходный план",IF(OR(NOT(ISNUMBER(F460)),C460&lt;&gt;INDEX(Планы!$D$12:$D$111,MATCH(E460,Планы!$A$12:$A$111,0))),"Ошибка: срок/направление",IF(AND(F460&gt;=INDEX(Планы!$E$12:$E$111,MATCH(E460,Планы!$A$12:$A$111,0)),F460&lt;=INDEX(Планы!$L$12:$L$111,MATCH(E460,Планы!$A$12:$A$111,0)),IF(INDEX(Планы!$F$12:$F$111,MATCH(E460,Планы!$A$12:$A$111,0))="Разово",F460=INDEX(Планы!$E$12:$E$111,MATCH(E460,Планы!$A$12:$A$111,0)),IF(INDEX(Планы!$F$12:$F$111,MATCH(E460,Планы!$A$12:$A$111,0))="Еженедельно",MOD(F460-INDEX(Планы!$E$12:$E$111,MATCH(E460,Планы!$A$12:$A$111,0)),7)=0,F460=DATE(YEAR(F460),MONTH(F460),MIN(DAY(INDEX(Планы!$E$12:$E$111,MATCH(E460,Планы!$A$12:$A$111,0))),DAY(EOMONTH(F460,0))))))),"OK","Ошибка: нет повторения")))))))))</f>
        <v/>
      </c>
      <c r="J460" s="21" t="str">
        <f aca="false">IF(AND(I460="OK",E460&lt;&gt;""),INDEX(Планы!$G$12:$G$111,MATCH(E460,Планы!$A$12:$A$111,0)),"")</f>
        <v/>
      </c>
      <c r="K460" s="21" t="str">
        <f aca="false">IF(I460&lt;&gt;"OK","",IF(E460="",H460,INDEX(Планы!$C$12:$C$111,MATCH(E460,Планы!$A$12:$A$111,0))))</f>
        <v/>
      </c>
      <c r="L460" s="21" t="n">
        <f aca="false">IF(AND(I460="OK",E460&lt;&gt;"",O460=1),MIN(J460,N460),0)</f>
        <v>0</v>
      </c>
      <c r="M460" s="21" t="n">
        <f aca="false">IF(AND(I460="OK",E460&lt;&gt;"",O460=1),MAX(0,N460-J460),0)</f>
        <v>0</v>
      </c>
      <c r="N460" s="21" t="str">
        <f aca="false">IF(AND(I460="OK",E460&lt;&gt;""),SUMIFS($D$12:$D$511,$E$12:$E$511,E460,$F$12:$F$511,F460,$B$12:$B$511,"&lt;="&amp;Календарь!$L$5,$I$12:$I$511,"OK"),"")</f>
        <v/>
      </c>
      <c r="O460" s="19" t="n">
        <f aca="false">IF(AND(I460="OK",E460&lt;&gt;""),IF(COUNTIFS($E$12:E460,E460,$F$12:F460,F460,$I$12:I460,"OK")=1,1,0),0)</f>
        <v>0</v>
      </c>
    </row>
    <row r="461" customFormat="false" ht="22" hidden="false" customHeight="true" outlineLevel="0" collapsed="false">
      <c r="A461" s="6"/>
      <c r="B461" s="5"/>
      <c r="C461" s="6"/>
      <c r="D461" s="7"/>
      <c r="E461" s="6"/>
      <c r="F461" s="5"/>
      <c r="G461" s="6"/>
      <c r="H461" s="6"/>
      <c r="I461" s="19" t="str">
        <f aca="false">IF(COUNTA(A461:H461)=0,"",IF(OR(A461="",NOT(ISNUMBER(B461)),NOT(ISNUMBER(D461)),AND(C461&lt;&gt;"Приход",C461&lt;&gt;"Расход")),"Ошибка: поля или тип",IF(OR(B461&lt;36526,B461&gt;109574,B461&lt;&gt;INT(B461),D461&lt;0),"Ошибка: дата или сумма",IF(COUNTIFS($A$12:$A$511,A461)&lt;&gt;1,"Ошибка: повтор ID",IF(E461="",IF(OR(F461&lt;&gt;"",H461=""),"Ошибка: внеплановая статья/срок","OK"),IF(COUNTIFS(Планы!$A$12:$A$111,E461)&lt;&gt;1,"Ошибка: ID плана",IF(INDEX(Планы!$K$12:$K$111,MATCH(E461,Планы!$A$12:$A$111,0))&lt;&gt;"OK","Ошибка: исходный план",IF(OR(NOT(ISNUMBER(F461)),C461&lt;&gt;INDEX(Планы!$D$12:$D$111,MATCH(E461,Планы!$A$12:$A$111,0))),"Ошибка: срок/направление",IF(AND(F461&gt;=INDEX(Планы!$E$12:$E$111,MATCH(E461,Планы!$A$12:$A$111,0)),F461&lt;=INDEX(Планы!$L$12:$L$111,MATCH(E461,Планы!$A$12:$A$111,0)),IF(INDEX(Планы!$F$12:$F$111,MATCH(E461,Планы!$A$12:$A$111,0))="Разово",F461=INDEX(Планы!$E$12:$E$111,MATCH(E461,Планы!$A$12:$A$111,0)),IF(INDEX(Планы!$F$12:$F$111,MATCH(E461,Планы!$A$12:$A$111,0))="Еженедельно",MOD(F461-INDEX(Планы!$E$12:$E$111,MATCH(E461,Планы!$A$12:$A$111,0)),7)=0,F461=DATE(YEAR(F461),MONTH(F461),MIN(DAY(INDEX(Планы!$E$12:$E$111,MATCH(E461,Планы!$A$12:$A$111,0))),DAY(EOMONTH(F461,0))))))),"OK","Ошибка: нет повторения")))))))))</f>
        <v/>
      </c>
      <c r="J461" s="21" t="str">
        <f aca="false">IF(AND(I461="OK",E461&lt;&gt;""),INDEX(Планы!$G$12:$G$111,MATCH(E461,Планы!$A$12:$A$111,0)),"")</f>
        <v/>
      </c>
      <c r="K461" s="21" t="str">
        <f aca="false">IF(I461&lt;&gt;"OK","",IF(E461="",H461,INDEX(Планы!$C$12:$C$111,MATCH(E461,Планы!$A$12:$A$111,0))))</f>
        <v/>
      </c>
      <c r="L461" s="21" t="n">
        <f aca="false">IF(AND(I461="OK",E461&lt;&gt;"",O461=1),MIN(J461,N461),0)</f>
        <v>0</v>
      </c>
      <c r="M461" s="21" t="n">
        <f aca="false">IF(AND(I461="OK",E461&lt;&gt;"",O461=1),MAX(0,N461-J461),0)</f>
        <v>0</v>
      </c>
      <c r="N461" s="21" t="str">
        <f aca="false">IF(AND(I461="OK",E461&lt;&gt;""),SUMIFS($D$12:$D$511,$E$12:$E$511,E461,$F$12:$F$511,F461,$B$12:$B$511,"&lt;="&amp;Календарь!$L$5,$I$12:$I$511,"OK"),"")</f>
        <v/>
      </c>
      <c r="O461" s="19" t="n">
        <f aca="false">IF(AND(I461="OK",E461&lt;&gt;""),IF(COUNTIFS($E$12:E461,E461,$F$12:F461,F461,$I$12:I461,"OK")=1,1,0),0)</f>
        <v>0</v>
      </c>
    </row>
    <row r="462" customFormat="false" ht="22" hidden="false" customHeight="true" outlineLevel="0" collapsed="false">
      <c r="A462" s="6"/>
      <c r="B462" s="5"/>
      <c r="C462" s="6"/>
      <c r="D462" s="7"/>
      <c r="E462" s="6"/>
      <c r="F462" s="5"/>
      <c r="G462" s="6"/>
      <c r="H462" s="6"/>
      <c r="I462" s="19" t="str">
        <f aca="false">IF(COUNTA(A462:H462)=0,"",IF(OR(A462="",NOT(ISNUMBER(B462)),NOT(ISNUMBER(D462)),AND(C462&lt;&gt;"Приход",C462&lt;&gt;"Расход")),"Ошибка: поля или тип",IF(OR(B462&lt;36526,B462&gt;109574,B462&lt;&gt;INT(B462),D462&lt;0),"Ошибка: дата или сумма",IF(COUNTIFS($A$12:$A$511,A462)&lt;&gt;1,"Ошибка: повтор ID",IF(E462="",IF(OR(F462&lt;&gt;"",H462=""),"Ошибка: внеплановая статья/срок","OK"),IF(COUNTIFS(Планы!$A$12:$A$111,E462)&lt;&gt;1,"Ошибка: ID плана",IF(INDEX(Планы!$K$12:$K$111,MATCH(E462,Планы!$A$12:$A$111,0))&lt;&gt;"OK","Ошибка: исходный план",IF(OR(NOT(ISNUMBER(F462)),C462&lt;&gt;INDEX(Планы!$D$12:$D$111,MATCH(E462,Планы!$A$12:$A$111,0))),"Ошибка: срок/направление",IF(AND(F462&gt;=INDEX(Планы!$E$12:$E$111,MATCH(E462,Планы!$A$12:$A$111,0)),F462&lt;=INDEX(Планы!$L$12:$L$111,MATCH(E462,Планы!$A$12:$A$111,0)),IF(INDEX(Планы!$F$12:$F$111,MATCH(E462,Планы!$A$12:$A$111,0))="Разово",F462=INDEX(Планы!$E$12:$E$111,MATCH(E462,Планы!$A$12:$A$111,0)),IF(INDEX(Планы!$F$12:$F$111,MATCH(E462,Планы!$A$12:$A$111,0))="Еженедельно",MOD(F462-INDEX(Планы!$E$12:$E$111,MATCH(E462,Планы!$A$12:$A$111,0)),7)=0,F462=DATE(YEAR(F462),MONTH(F462),MIN(DAY(INDEX(Планы!$E$12:$E$111,MATCH(E462,Планы!$A$12:$A$111,0))),DAY(EOMONTH(F462,0))))))),"OK","Ошибка: нет повторения")))))))))</f>
        <v/>
      </c>
      <c r="J462" s="21" t="str">
        <f aca="false">IF(AND(I462="OK",E462&lt;&gt;""),INDEX(Планы!$G$12:$G$111,MATCH(E462,Планы!$A$12:$A$111,0)),"")</f>
        <v/>
      </c>
      <c r="K462" s="21" t="str">
        <f aca="false">IF(I462&lt;&gt;"OK","",IF(E462="",H462,INDEX(Планы!$C$12:$C$111,MATCH(E462,Планы!$A$12:$A$111,0))))</f>
        <v/>
      </c>
      <c r="L462" s="21" t="n">
        <f aca="false">IF(AND(I462="OK",E462&lt;&gt;"",O462=1),MIN(J462,N462),0)</f>
        <v>0</v>
      </c>
      <c r="M462" s="21" t="n">
        <f aca="false">IF(AND(I462="OK",E462&lt;&gt;"",O462=1),MAX(0,N462-J462),0)</f>
        <v>0</v>
      </c>
      <c r="N462" s="21" t="str">
        <f aca="false">IF(AND(I462="OK",E462&lt;&gt;""),SUMIFS($D$12:$D$511,$E$12:$E$511,E462,$F$12:$F$511,F462,$B$12:$B$511,"&lt;="&amp;Календарь!$L$5,$I$12:$I$511,"OK"),"")</f>
        <v/>
      </c>
      <c r="O462" s="19" t="n">
        <f aca="false">IF(AND(I462="OK",E462&lt;&gt;""),IF(COUNTIFS($E$12:E462,E462,$F$12:F462,F462,$I$12:I462,"OK")=1,1,0),0)</f>
        <v>0</v>
      </c>
    </row>
    <row r="463" customFormat="false" ht="22" hidden="false" customHeight="true" outlineLevel="0" collapsed="false">
      <c r="A463" s="6"/>
      <c r="B463" s="5"/>
      <c r="C463" s="6"/>
      <c r="D463" s="7"/>
      <c r="E463" s="6"/>
      <c r="F463" s="5"/>
      <c r="G463" s="6"/>
      <c r="H463" s="6"/>
      <c r="I463" s="19" t="str">
        <f aca="false">IF(COUNTA(A463:H463)=0,"",IF(OR(A463="",NOT(ISNUMBER(B463)),NOT(ISNUMBER(D463)),AND(C463&lt;&gt;"Приход",C463&lt;&gt;"Расход")),"Ошибка: поля или тип",IF(OR(B463&lt;36526,B463&gt;109574,B463&lt;&gt;INT(B463),D463&lt;0),"Ошибка: дата или сумма",IF(COUNTIFS($A$12:$A$511,A463)&lt;&gt;1,"Ошибка: повтор ID",IF(E463="",IF(OR(F463&lt;&gt;"",H463=""),"Ошибка: внеплановая статья/срок","OK"),IF(COUNTIFS(Планы!$A$12:$A$111,E463)&lt;&gt;1,"Ошибка: ID плана",IF(INDEX(Планы!$K$12:$K$111,MATCH(E463,Планы!$A$12:$A$111,0))&lt;&gt;"OK","Ошибка: исходный план",IF(OR(NOT(ISNUMBER(F463)),C463&lt;&gt;INDEX(Планы!$D$12:$D$111,MATCH(E463,Планы!$A$12:$A$111,0))),"Ошибка: срок/направление",IF(AND(F463&gt;=INDEX(Планы!$E$12:$E$111,MATCH(E463,Планы!$A$12:$A$111,0)),F463&lt;=INDEX(Планы!$L$12:$L$111,MATCH(E463,Планы!$A$12:$A$111,0)),IF(INDEX(Планы!$F$12:$F$111,MATCH(E463,Планы!$A$12:$A$111,0))="Разово",F463=INDEX(Планы!$E$12:$E$111,MATCH(E463,Планы!$A$12:$A$111,0)),IF(INDEX(Планы!$F$12:$F$111,MATCH(E463,Планы!$A$12:$A$111,0))="Еженедельно",MOD(F463-INDEX(Планы!$E$12:$E$111,MATCH(E463,Планы!$A$12:$A$111,0)),7)=0,F463=DATE(YEAR(F463),MONTH(F463),MIN(DAY(INDEX(Планы!$E$12:$E$111,MATCH(E463,Планы!$A$12:$A$111,0))),DAY(EOMONTH(F463,0))))))),"OK","Ошибка: нет повторения")))))))))</f>
        <v/>
      </c>
      <c r="J463" s="21" t="str">
        <f aca="false">IF(AND(I463="OK",E463&lt;&gt;""),INDEX(Планы!$G$12:$G$111,MATCH(E463,Планы!$A$12:$A$111,0)),"")</f>
        <v/>
      </c>
      <c r="K463" s="21" t="str">
        <f aca="false">IF(I463&lt;&gt;"OK","",IF(E463="",H463,INDEX(Планы!$C$12:$C$111,MATCH(E463,Планы!$A$12:$A$111,0))))</f>
        <v/>
      </c>
      <c r="L463" s="21" t="n">
        <f aca="false">IF(AND(I463="OK",E463&lt;&gt;"",O463=1),MIN(J463,N463),0)</f>
        <v>0</v>
      </c>
      <c r="M463" s="21" t="n">
        <f aca="false">IF(AND(I463="OK",E463&lt;&gt;"",O463=1),MAX(0,N463-J463),0)</f>
        <v>0</v>
      </c>
      <c r="N463" s="21" t="str">
        <f aca="false">IF(AND(I463="OK",E463&lt;&gt;""),SUMIFS($D$12:$D$511,$E$12:$E$511,E463,$F$12:$F$511,F463,$B$12:$B$511,"&lt;="&amp;Календарь!$L$5,$I$12:$I$511,"OK"),"")</f>
        <v/>
      </c>
      <c r="O463" s="19" t="n">
        <f aca="false">IF(AND(I463="OK",E463&lt;&gt;""),IF(COUNTIFS($E$12:E463,E463,$F$12:F463,F463,$I$12:I463,"OK")=1,1,0),0)</f>
        <v>0</v>
      </c>
    </row>
    <row r="464" customFormat="false" ht="22" hidden="false" customHeight="true" outlineLevel="0" collapsed="false">
      <c r="A464" s="6"/>
      <c r="B464" s="5"/>
      <c r="C464" s="6"/>
      <c r="D464" s="7"/>
      <c r="E464" s="6"/>
      <c r="F464" s="5"/>
      <c r="G464" s="6"/>
      <c r="H464" s="6"/>
      <c r="I464" s="19" t="str">
        <f aca="false">IF(COUNTA(A464:H464)=0,"",IF(OR(A464="",NOT(ISNUMBER(B464)),NOT(ISNUMBER(D464)),AND(C464&lt;&gt;"Приход",C464&lt;&gt;"Расход")),"Ошибка: поля или тип",IF(OR(B464&lt;36526,B464&gt;109574,B464&lt;&gt;INT(B464),D464&lt;0),"Ошибка: дата или сумма",IF(COUNTIFS($A$12:$A$511,A464)&lt;&gt;1,"Ошибка: повтор ID",IF(E464="",IF(OR(F464&lt;&gt;"",H464=""),"Ошибка: внеплановая статья/срок","OK"),IF(COUNTIFS(Планы!$A$12:$A$111,E464)&lt;&gt;1,"Ошибка: ID плана",IF(INDEX(Планы!$K$12:$K$111,MATCH(E464,Планы!$A$12:$A$111,0))&lt;&gt;"OK","Ошибка: исходный план",IF(OR(NOT(ISNUMBER(F464)),C464&lt;&gt;INDEX(Планы!$D$12:$D$111,MATCH(E464,Планы!$A$12:$A$111,0))),"Ошибка: срок/направление",IF(AND(F464&gt;=INDEX(Планы!$E$12:$E$111,MATCH(E464,Планы!$A$12:$A$111,0)),F464&lt;=INDEX(Планы!$L$12:$L$111,MATCH(E464,Планы!$A$12:$A$111,0)),IF(INDEX(Планы!$F$12:$F$111,MATCH(E464,Планы!$A$12:$A$111,0))="Разово",F464=INDEX(Планы!$E$12:$E$111,MATCH(E464,Планы!$A$12:$A$111,0)),IF(INDEX(Планы!$F$12:$F$111,MATCH(E464,Планы!$A$12:$A$111,0))="Еженедельно",MOD(F464-INDEX(Планы!$E$12:$E$111,MATCH(E464,Планы!$A$12:$A$111,0)),7)=0,F464=DATE(YEAR(F464),MONTH(F464),MIN(DAY(INDEX(Планы!$E$12:$E$111,MATCH(E464,Планы!$A$12:$A$111,0))),DAY(EOMONTH(F464,0))))))),"OK","Ошибка: нет повторения")))))))))</f>
        <v/>
      </c>
      <c r="J464" s="21" t="str">
        <f aca="false">IF(AND(I464="OK",E464&lt;&gt;""),INDEX(Планы!$G$12:$G$111,MATCH(E464,Планы!$A$12:$A$111,0)),"")</f>
        <v/>
      </c>
      <c r="K464" s="21" t="str">
        <f aca="false">IF(I464&lt;&gt;"OK","",IF(E464="",H464,INDEX(Планы!$C$12:$C$111,MATCH(E464,Планы!$A$12:$A$111,0))))</f>
        <v/>
      </c>
      <c r="L464" s="21" t="n">
        <f aca="false">IF(AND(I464="OK",E464&lt;&gt;"",O464=1),MIN(J464,N464),0)</f>
        <v>0</v>
      </c>
      <c r="M464" s="21" t="n">
        <f aca="false">IF(AND(I464="OK",E464&lt;&gt;"",O464=1),MAX(0,N464-J464),0)</f>
        <v>0</v>
      </c>
      <c r="N464" s="21" t="str">
        <f aca="false">IF(AND(I464="OK",E464&lt;&gt;""),SUMIFS($D$12:$D$511,$E$12:$E$511,E464,$F$12:$F$511,F464,$B$12:$B$511,"&lt;="&amp;Календарь!$L$5,$I$12:$I$511,"OK"),"")</f>
        <v/>
      </c>
      <c r="O464" s="19" t="n">
        <f aca="false">IF(AND(I464="OK",E464&lt;&gt;""),IF(COUNTIFS($E$12:E464,E464,$F$12:F464,F464,$I$12:I464,"OK")=1,1,0),0)</f>
        <v>0</v>
      </c>
    </row>
    <row r="465" customFormat="false" ht="22" hidden="false" customHeight="true" outlineLevel="0" collapsed="false">
      <c r="A465" s="6"/>
      <c r="B465" s="5"/>
      <c r="C465" s="6"/>
      <c r="D465" s="7"/>
      <c r="E465" s="6"/>
      <c r="F465" s="5"/>
      <c r="G465" s="6"/>
      <c r="H465" s="6"/>
      <c r="I465" s="19" t="str">
        <f aca="false">IF(COUNTA(A465:H465)=0,"",IF(OR(A465="",NOT(ISNUMBER(B465)),NOT(ISNUMBER(D465)),AND(C465&lt;&gt;"Приход",C465&lt;&gt;"Расход")),"Ошибка: поля или тип",IF(OR(B465&lt;36526,B465&gt;109574,B465&lt;&gt;INT(B465),D465&lt;0),"Ошибка: дата или сумма",IF(COUNTIFS($A$12:$A$511,A465)&lt;&gt;1,"Ошибка: повтор ID",IF(E465="",IF(OR(F465&lt;&gt;"",H465=""),"Ошибка: внеплановая статья/срок","OK"),IF(COUNTIFS(Планы!$A$12:$A$111,E465)&lt;&gt;1,"Ошибка: ID плана",IF(INDEX(Планы!$K$12:$K$111,MATCH(E465,Планы!$A$12:$A$111,0))&lt;&gt;"OK","Ошибка: исходный план",IF(OR(NOT(ISNUMBER(F465)),C465&lt;&gt;INDEX(Планы!$D$12:$D$111,MATCH(E465,Планы!$A$12:$A$111,0))),"Ошибка: срок/направление",IF(AND(F465&gt;=INDEX(Планы!$E$12:$E$111,MATCH(E465,Планы!$A$12:$A$111,0)),F465&lt;=INDEX(Планы!$L$12:$L$111,MATCH(E465,Планы!$A$12:$A$111,0)),IF(INDEX(Планы!$F$12:$F$111,MATCH(E465,Планы!$A$12:$A$111,0))="Разово",F465=INDEX(Планы!$E$12:$E$111,MATCH(E465,Планы!$A$12:$A$111,0)),IF(INDEX(Планы!$F$12:$F$111,MATCH(E465,Планы!$A$12:$A$111,0))="Еженедельно",MOD(F465-INDEX(Планы!$E$12:$E$111,MATCH(E465,Планы!$A$12:$A$111,0)),7)=0,F465=DATE(YEAR(F465),MONTH(F465),MIN(DAY(INDEX(Планы!$E$12:$E$111,MATCH(E465,Планы!$A$12:$A$111,0))),DAY(EOMONTH(F465,0))))))),"OK","Ошибка: нет повторения")))))))))</f>
        <v/>
      </c>
      <c r="J465" s="21" t="str">
        <f aca="false">IF(AND(I465="OK",E465&lt;&gt;""),INDEX(Планы!$G$12:$G$111,MATCH(E465,Планы!$A$12:$A$111,0)),"")</f>
        <v/>
      </c>
      <c r="K465" s="21" t="str">
        <f aca="false">IF(I465&lt;&gt;"OK","",IF(E465="",H465,INDEX(Планы!$C$12:$C$111,MATCH(E465,Планы!$A$12:$A$111,0))))</f>
        <v/>
      </c>
      <c r="L465" s="21" t="n">
        <f aca="false">IF(AND(I465="OK",E465&lt;&gt;"",O465=1),MIN(J465,N465),0)</f>
        <v>0</v>
      </c>
      <c r="M465" s="21" t="n">
        <f aca="false">IF(AND(I465="OK",E465&lt;&gt;"",O465=1),MAX(0,N465-J465),0)</f>
        <v>0</v>
      </c>
      <c r="N465" s="21" t="str">
        <f aca="false">IF(AND(I465="OK",E465&lt;&gt;""),SUMIFS($D$12:$D$511,$E$12:$E$511,E465,$F$12:$F$511,F465,$B$12:$B$511,"&lt;="&amp;Календарь!$L$5,$I$12:$I$511,"OK"),"")</f>
        <v/>
      </c>
      <c r="O465" s="19" t="n">
        <f aca="false">IF(AND(I465="OK",E465&lt;&gt;""),IF(COUNTIFS($E$12:E465,E465,$F$12:F465,F465,$I$12:I465,"OK")=1,1,0),0)</f>
        <v>0</v>
      </c>
    </row>
    <row r="466" customFormat="false" ht="22" hidden="false" customHeight="true" outlineLevel="0" collapsed="false">
      <c r="A466" s="6"/>
      <c r="B466" s="5"/>
      <c r="C466" s="6"/>
      <c r="D466" s="7"/>
      <c r="E466" s="6"/>
      <c r="F466" s="5"/>
      <c r="G466" s="6"/>
      <c r="H466" s="6"/>
      <c r="I466" s="19" t="str">
        <f aca="false">IF(COUNTA(A466:H466)=0,"",IF(OR(A466="",NOT(ISNUMBER(B466)),NOT(ISNUMBER(D466)),AND(C466&lt;&gt;"Приход",C466&lt;&gt;"Расход")),"Ошибка: поля или тип",IF(OR(B466&lt;36526,B466&gt;109574,B466&lt;&gt;INT(B466),D466&lt;0),"Ошибка: дата или сумма",IF(COUNTIFS($A$12:$A$511,A466)&lt;&gt;1,"Ошибка: повтор ID",IF(E466="",IF(OR(F466&lt;&gt;"",H466=""),"Ошибка: внеплановая статья/срок","OK"),IF(COUNTIFS(Планы!$A$12:$A$111,E466)&lt;&gt;1,"Ошибка: ID плана",IF(INDEX(Планы!$K$12:$K$111,MATCH(E466,Планы!$A$12:$A$111,0))&lt;&gt;"OK","Ошибка: исходный план",IF(OR(NOT(ISNUMBER(F466)),C466&lt;&gt;INDEX(Планы!$D$12:$D$111,MATCH(E466,Планы!$A$12:$A$111,0))),"Ошибка: срок/направление",IF(AND(F466&gt;=INDEX(Планы!$E$12:$E$111,MATCH(E466,Планы!$A$12:$A$111,0)),F466&lt;=INDEX(Планы!$L$12:$L$111,MATCH(E466,Планы!$A$12:$A$111,0)),IF(INDEX(Планы!$F$12:$F$111,MATCH(E466,Планы!$A$12:$A$111,0))="Разово",F466=INDEX(Планы!$E$12:$E$111,MATCH(E466,Планы!$A$12:$A$111,0)),IF(INDEX(Планы!$F$12:$F$111,MATCH(E466,Планы!$A$12:$A$111,0))="Еженедельно",MOD(F466-INDEX(Планы!$E$12:$E$111,MATCH(E466,Планы!$A$12:$A$111,0)),7)=0,F466=DATE(YEAR(F466),MONTH(F466),MIN(DAY(INDEX(Планы!$E$12:$E$111,MATCH(E466,Планы!$A$12:$A$111,0))),DAY(EOMONTH(F466,0))))))),"OK","Ошибка: нет повторения")))))))))</f>
        <v/>
      </c>
      <c r="J466" s="21" t="str">
        <f aca="false">IF(AND(I466="OK",E466&lt;&gt;""),INDEX(Планы!$G$12:$G$111,MATCH(E466,Планы!$A$12:$A$111,0)),"")</f>
        <v/>
      </c>
      <c r="K466" s="21" t="str">
        <f aca="false">IF(I466&lt;&gt;"OK","",IF(E466="",H466,INDEX(Планы!$C$12:$C$111,MATCH(E466,Планы!$A$12:$A$111,0))))</f>
        <v/>
      </c>
      <c r="L466" s="21" t="n">
        <f aca="false">IF(AND(I466="OK",E466&lt;&gt;"",O466=1),MIN(J466,N466),0)</f>
        <v>0</v>
      </c>
      <c r="M466" s="21" t="n">
        <f aca="false">IF(AND(I466="OK",E466&lt;&gt;"",O466=1),MAX(0,N466-J466),0)</f>
        <v>0</v>
      </c>
      <c r="N466" s="21" t="str">
        <f aca="false">IF(AND(I466="OK",E466&lt;&gt;""),SUMIFS($D$12:$D$511,$E$12:$E$511,E466,$F$12:$F$511,F466,$B$12:$B$511,"&lt;="&amp;Календарь!$L$5,$I$12:$I$511,"OK"),"")</f>
        <v/>
      </c>
      <c r="O466" s="19" t="n">
        <f aca="false">IF(AND(I466="OK",E466&lt;&gt;""),IF(COUNTIFS($E$12:E466,E466,$F$12:F466,F466,$I$12:I466,"OK")=1,1,0),0)</f>
        <v>0</v>
      </c>
    </row>
    <row r="467" customFormat="false" ht="22" hidden="false" customHeight="true" outlineLevel="0" collapsed="false">
      <c r="A467" s="6"/>
      <c r="B467" s="5"/>
      <c r="C467" s="6"/>
      <c r="D467" s="7"/>
      <c r="E467" s="6"/>
      <c r="F467" s="5"/>
      <c r="G467" s="6"/>
      <c r="H467" s="6"/>
      <c r="I467" s="19" t="str">
        <f aca="false">IF(COUNTA(A467:H467)=0,"",IF(OR(A467="",NOT(ISNUMBER(B467)),NOT(ISNUMBER(D467)),AND(C467&lt;&gt;"Приход",C467&lt;&gt;"Расход")),"Ошибка: поля или тип",IF(OR(B467&lt;36526,B467&gt;109574,B467&lt;&gt;INT(B467),D467&lt;0),"Ошибка: дата или сумма",IF(COUNTIFS($A$12:$A$511,A467)&lt;&gt;1,"Ошибка: повтор ID",IF(E467="",IF(OR(F467&lt;&gt;"",H467=""),"Ошибка: внеплановая статья/срок","OK"),IF(COUNTIFS(Планы!$A$12:$A$111,E467)&lt;&gt;1,"Ошибка: ID плана",IF(INDEX(Планы!$K$12:$K$111,MATCH(E467,Планы!$A$12:$A$111,0))&lt;&gt;"OK","Ошибка: исходный план",IF(OR(NOT(ISNUMBER(F467)),C467&lt;&gt;INDEX(Планы!$D$12:$D$111,MATCH(E467,Планы!$A$12:$A$111,0))),"Ошибка: срок/направление",IF(AND(F467&gt;=INDEX(Планы!$E$12:$E$111,MATCH(E467,Планы!$A$12:$A$111,0)),F467&lt;=INDEX(Планы!$L$12:$L$111,MATCH(E467,Планы!$A$12:$A$111,0)),IF(INDEX(Планы!$F$12:$F$111,MATCH(E467,Планы!$A$12:$A$111,0))="Разово",F467=INDEX(Планы!$E$12:$E$111,MATCH(E467,Планы!$A$12:$A$111,0)),IF(INDEX(Планы!$F$12:$F$111,MATCH(E467,Планы!$A$12:$A$111,0))="Еженедельно",MOD(F467-INDEX(Планы!$E$12:$E$111,MATCH(E467,Планы!$A$12:$A$111,0)),7)=0,F467=DATE(YEAR(F467),MONTH(F467),MIN(DAY(INDEX(Планы!$E$12:$E$111,MATCH(E467,Планы!$A$12:$A$111,0))),DAY(EOMONTH(F467,0))))))),"OK","Ошибка: нет повторения")))))))))</f>
        <v/>
      </c>
      <c r="J467" s="21" t="str">
        <f aca="false">IF(AND(I467="OK",E467&lt;&gt;""),INDEX(Планы!$G$12:$G$111,MATCH(E467,Планы!$A$12:$A$111,0)),"")</f>
        <v/>
      </c>
      <c r="K467" s="21" t="str">
        <f aca="false">IF(I467&lt;&gt;"OK","",IF(E467="",H467,INDEX(Планы!$C$12:$C$111,MATCH(E467,Планы!$A$12:$A$111,0))))</f>
        <v/>
      </c>
      <c r="L467" s="21" t="n">
        <f aca="false">IF(AND(I467="OK",E467&lt;&gt;"",O467=1),MIN(J467,N467),0)</f>
        <v>0</v>
      </c>
      <c r="M467" s="21" t="n">
        <f aca="false">IF(AND(I467="OK",E467&lt;&gt;"",O467=1),MAX(0,N467-J467),0)</f>
        <v>0</v>
      </c>
      <c r="N467" s="21" t="str">
        <f aca="false">IF(AND(I467="OK",E467&lt;&gt;""),SUMIFS($D$12:$D$511,$E$12:$E$511,E467,$F$12:$F$511,F467,$B$12:$B$511,"&lt;="&amp;Календарь!$L$5,$I$12:$I$511,"OK"),"")</f>
        <v/>
      </c>
      <c r="O467" s="19" t="n">
        <f aca="false">IF(AND(I467="OK",E467&lt;&gt;""),IF(COUNTIFS($E$12:E467,E467,$F$12:F467,F467,$I$12:I467,"OK")=1,1,0),0)</f>
        <v>0</v>
      </c>
    </row>
    <row r="468" customFormat="false" ht="22" hidden="false" customHeight="true" outlineLevel="0" collapsed="false">
      <c r="A468" s="6"/>
      <c r="B468" s="5"/>
      <c r="C468" s="6"/>
      <c r="D468" s="7"/>
      <c r="E468" s="6"/>
      <c r="F468" s="5"/>
      <c r="G468" s="6"/>
      <c r="H468" s="6"/>
      <c r="I468" s="19" t="str">
        <f aca="false">IF(COUNTA(A468:H468)=0,"",IF(OR(A468="",NOT(ISNUMBER(B468)),NOT(ISNUMBER(D468)),AND(C468&lt;&gt;"Приход",C468&lt;&gt;"Расход")),"Ошибка: поля или тип",IF(OR(B468&lt;36526,B468&gt;109574,B468&lt;&gt;INT(B468),D468&lt;0),"Ошибка: дата или сумма",IF(COUNTIFS($A$12:$A$511,A468)&lt;&gt;1,"Ошибка: повтор ID",IF(E468="",IF(OR(F468&lt;&gt;"",H468=""),"Ошибка: внеплановая статья/срок","OK"),IF(COUNTIFS(Планы!$A$12:$A$111,E468)&lt;&gt;1,"Ошибка: ID плана",IF(INDEX(Планы!$K$12:$K$111,MATCH(E468,Планы!$A$12:$A$111,0))&lt;&gt;"OK","Ошибка: исходный план",IF(OR(NOT(ISNUMBER(F468)),C468&lt;&gt;INDEX(Планы!$D$12:$D$111,MATCH(E468,Планы!$A$12:$A$111,0))),"Ошибка: срок/направление",IF(AND(F468&gt;=INDEX(Планы!$E$12:$E$111,MATCH(E468,Планы!$A$12:$A$111,0)),F468&lt;=INDEX(Планы!$L$12:$L$111,MATCH(E468,Планы!$A$12:$A$111,0)),IF(INDEX(Планы!$F$12:$F$111,MATCH(E468,Планы!$A$12:$A$111,0))="Разово",F468=INDEX(Планы!$E$12:$E$111,MATCH(E468,Планы!$A$12:$A$111,0)),IF(INDEX(Планы!$F$12:$F$111,MATCH(E468,Планы!$A$12:$A$111,0))="Еженедельно",MOD(F468-INDEX(Планы!$E$12:$E$111,MATCH(E468,Планы!$A$12:$A$111,0)),7)=0,F468=DATE(YEAR(F468),MONTH(F468),MIN(DAY(INDEX(Планы!$E$12:$E$111,MATCH(E468,Планы!$A$12:$A$111,0))),DAY(EOMONTH(F468,0))))))),"OK","Ошибка: нет повторения")))))))))</f>
        <v/>
      </c>
      <c r="J468" s="21" t="str">
        <f aca="false">IF(AND(I468="OK",E468&lt;&gt;""),INDEX(Планы!$G$12:$G$111,MATCH(E468,Планы!$A$12:$A$111,0)),"")</f>
        <v/>
      </c>
      <c r="K468" s="21" t="str">
        <f aca="false">IF(I468&lt;&gt;"OK","",IF(E468="",H468,INDEX(Планы!$C$12:$C$111,MATCH(E468,Планы!$A$12:$A$111,0))))</f>
        <v/>
      </c>
      <c r="L468" s="21" t="n">
        <f aca="false">IF(AND(I468="OK",E468&lt;&gt;"",O468=1),MIN(J468,N468),0)</f>
        <v>0</v>
      </c>
      <c r="M468" s="21" t="n">
        <f aca="false">IF(AND(I468="OK",E468&lt;&gt;"",O468=1),MAX(0,N468-J468),0)</f>
        <v>0</v>
      </c>
      <c r="N468" s="21" t="str">
        <f aca="false">IF(AND(I468="OK",E468&lt;&gt;""),SUMIFS($D$12:$D$511,$E$12:$E$511,E468,$F$12:$F$511,F468,$B$12:$B$511,"&lt;="&amp;Календарь!$L$5,$I$12:$I$511,"OK"),"")</f>
        <v/>
      </c>
      <c r="O468" s="19" t="n">
        <f aca="false">IF(AND(I468="OK",E468&lt;&gt;""),IF(COUNTIFS($E$12:E468,E468,$F$12:F468,F468,$I$12:I468,"OK")=1,1,0),0)</f>
        <v>0</v>
      </c>
    </row>
    <row r="469" customFormat="false" ht="22" hidden="false" customHeight="true" outlineLevel="0" collapsed="false">
      <c r="A469" s="6"/>
      <c r="B469" s="5"/>
      <c r="C469" s="6"/>
      <c r="D469" s="7"/>
      <c r="E469" s="6"/>
      <c r="F469" s="5"/>
      <c r="G469" s="6"/>
      <c r="H469" s="6"/>
      <c r="I469" s="19" t="str">
        <f aca="false">IF(COUNTA(A469:H469)=0,"",IF(OR(A469="",NOT(ISNUMBER(B469)),NOT(ISNUMBER(D469)),AND(C469&lt;&gt;"Приход",C469&lt;&gt;"Расход")),"Ошибка: поля или тип",IF(OR(B469&lt;36526,B469&gt;109574,B469&lt;&gt;INT(B469),D469&lt;0),"Ошибка: дата или сумма",IF(COUNTIFS($A$12:$A$511,A469)&lt;&gt;1,"Ошибка: повтор ID",IF(E469="",IF(OR(F469&lt;&gt;"",H469=""),"Ошибка: внеплановая статья/срок","OK"),IF(COUNTIFS(Планы!$A$12:$A$111,E469)&lt;&gt;1,"Ошибка: ID плана",IF(INDEX(Планы!$K$12:$K$111,MATCH(E469,Планы!$A$12:$A$111,0))&lt;&gt;"OK","Ошибка: исходный план",IF(OR(NOT(ISNUMBER(F469)),C469&lt;&gt;INDEX(Планы!$D$12:$D$111,MATCH(E469,Планы!$A$12:$A$111,0))),"Ошибка: срок/направление",IF(AND(F469&gt;=INDEX(Планы!$E$12:$E$111,MATCH(E469,Планы!$A$12:$A$111,0)),F469&lt;=INDEX(Планы!$L$12:$L$111,MATCH(E469,Планы!$A$12:$A$111,0)),IF(INDEX(Планы!$F$12:$F$111,MATCH(E469,Планы!$A$12:$A$111,0))="Разово",F469=INDEX(Планы!$E$12:$E$111,MATCH(E469,Планы!$A$12:$A$111,0)),IF(INDEX(Планы!$F$12:$F$111,MATCH(E469,Планы!$A$12:$A$111,0))="Еженедельно",MOD(F469-INDEX(Планы!$E$12:$E$111,MATCH(E469,Планы!$A$12:$A$111,0)),7)=0,F469=DATE(YEAR(F469),MONTH(F469),MIN(DAY(INDEX(Планы!$E$12:$E$111,MATCH(E469,Планы!$A$12:$A$111,0))),DAY(EOMONTH(F469,0))))))),"OK","Ошибка: нет повторения")))))))))</f>
        <v/>
      </c>
      <c r="J469" s="21" t="str">
        <f aca="false">IF(AND(I469="OK",E469&lt;&gt;""),INDEX(Планы!$G$12:$G$111,MATCH(E469,Планы!$A$12:$A$111,0)),"")</f>
        <v/>
      </c>
      <c r="K469" s="21" t="str">
        <f aca="false">IF(I469&lt;&gt;"OK","",IF(E469="",H469,INDEX(Планы!$C$12:$C$111,MATCH(E469,Планы!$A$12:$A$111,0))))</f>
        <v/>
      </c>
      <c r="L469" s="21" t="n">
        <f aca="false">IF(AND(I469="OK",E469&lt;&gt;"",O469=1),MIN(J469,N469),0)</f>
        <v>0</v>
      </c>
      <c r="M469" s="21" t="n">
        <f aca="false">IF(AND(I469="OK",E469&lt;&gt;"",O469=1),MAX(0,N469-J469),0)</f>
        <v>0</v>
      </c>
      <c r="N469" s="21" t="str">
        <f aca="false">IF(AND(I469="OK",E469&lt;&gt;""),SUMIFS($D$12:$D$511,$E$12:$E$511,E469,$F$12:$F$511,F469,$B$12:$B$511,"&lt;="&amp;Календарь!$L$5,$I$12:$I$511,"OK"),"")</f>
        <v/>
      </c>
      <c r="O469" s="19" t="n">
        <f aca="false">IF(AND(I469="OK",E469&lt;&gt;""),IF(COUNTIFS($E$12:E469,E469,$F$12:F469,F469,$I$12:I469,"OK")=1,1,0),0)</f>
        <v>0</v>
      </c>
    </row>
    <row r="470" customFormat="false" ht="22" hidden="false" customHeight="true" outlineLevel="0" collapsed="false">
      <c r="A470" s="6"/>
      <c r="B470" s="5"/>
      <c r="C470" s="6"/>
      <c r="D470" s="7"/>
      <c r="E470" s="6"/>
      <c r="F470" s="5"/>
      <c r="G470" s="6"/>
      <c r="H470" s="6"/>
      <c r="I470" s="19" t="str">
        <f aca="false">IF(COUNTA(A470:H470)=0,"",IF(OR(A470="",NOT(ISNUMBER(B470)),NOT(ISNUMBER(D470)),AND(C470&lt;&gt;"Приход",C470&lt;&gt;"Расход")),"Ошибка: поля или тип",IF(OR(B470&lt;36526,B470&gt;109574,B470&lt;&gt;INT(B470),D470&lt;0),"Ошибка: дата или сумма",IF(COUNTIFS($A$12:$A$511,A470)&lt;&gt;1,"Ошибка: повтор ID",IF(E470="",IF(OR(F470&lt;&gt;"",H470=""),"Ошибка: внеплановая статья/срок","OK"),IF(COUNTIFS(Планы!$A$12:$A$111,E470)&lt;&gt;1,"Ошибка: ID плана",IF(INDEX(Планы!$K$12:$K$111,MATCH(E470,Планы!$A$12:$A$111,0))&lt;&gt;"OK","Ошибка: исходный план",IF(OR(NOT(ISNUMBER(F470)),C470&lt;&gt;INDEX(Планы!$D$12:$D$111,MATCH(E470,Планы!$A$12:$A$111,0))),"Ошибка: срок/направление",IF(AND(F470&gt;=INDEX(Планы!$E$12:$E$111,MATCH(E470,Планы!$A$12:$A$111,0)),F470&lt;=INDEX(Планы!$L$12:$L$111,MATCH(E470,Планы!$A$12:$A$111,0)),IF(INDEX(Планы!$F$12:$F$111,MATCH(E470,Планы!$A$12:$A$111,0))="Разово",F470=INDEX(Планы!$E$12:$E$111,MATCH(E470,Планы!$A$12:$A$111,0)),IF(INDEX(Планы!$F$12:$F$111,MATCH(E470,Планы!$A$12:$A$111,0))="Еженедельно",MOD(F470-INDEX(Планы!$E$12:$E$111,MATCH(E470,Планы!$A$12:$A$111,0)),7)=0,F470=DATE(YEAR(F470),MONTH(F470),MIN(DAY(INDEX(Планы!$E$12:$E$111,MATCH(E470,Планы!$A$12:$A$111,0))),DAY(EOMONTH(F470,0))))))),"OK","Ошибка: нет повторения")))))))))</f>
        <v/>
      </c>
      <c r="J470" s="21" t="str">
        <f aca="false">IF(AND(I470="OK",E470&lt;&gt;""),INDEX(Планы!$G$12:$G$111,MATCH(E470,Планы!$A$12:$A$111,0)),"")</f>
        <v/>
      </c>
      <c r="K470" s="21" t="str">
        <f aca="false">IF(I470&lt;&gt;"OK","",IF(E470="",H470,INDEX(Планы!$C$12:$C$111,MATCH(E470,Планы!$A$12:$A$111,0))))</f>
        <v/>
      </c>
      <c r="L470" s="21" t="n">
        <f aca="false">IF(AND(I470="OK",E470&lt;&gt;"",O470=1),MIN(J470,N470),0)</f>
        <v>0</v>
      </c>
      <c r="M470" s="21" t="n">
        <f aca="false">IF(AND(I470="OK",E470&lt;&gt;"",O470=1),MAX(0,N470-J470),0)</f>
        <v>0</v>
      </c>
      <c r="N470" s="21" t="str">
        <f aca="false">IF(AND(I470="OK",E470&lt;&gt;""),SUMIFS($D$12:$D$511,$E$12:$E$511,E470,$F$12:$F$511,F470,$B$12:$B$511,"&lt;="&amp;Календарь!$L$5,$I$12:$I$511,"OK"),"")</f>
        <v/>
      </c>
      <c r="O470" s="19" t="n">
        <f aca="false">IF(AND(I470="OK",E470&lt;&gt;""),IF(COUNTIFS($E$12:E470,E470,$F$12:F470,F470,$I$12:I470,"OK")=1,1,0),0)</f>
        <v>0</v>
      </c>
    </row>
    <row r="471" customFormat="false" ht="22" hidden="false" customHeight="true" outlineLevel="0" collapsed="false">
      <c r="A471" s="6"/>
      <c r="B471" s="5"/>
      <c r="C471" s="6"/>
      <c r="D471" s="7"/>
      <c r="E471" s="6"/>
      <c r="F471" s="5"/>
      <c r="G471" s="6"/>
      <c r="H471" s="6"/>
      <c r="I471" s="19" t="str">
        <f aca="false">IF(COUNTA(A471:H471)=0,"",IF(OR(A471="",NOT(ISNUMBER(B471)),NOT(ISNUMBER(D471)),AND(C471&lt;&gt;"Приход",C471&lt;&gt;"Расход")),"Ошибка: поля или тип",IF(OR(B471&lt;36526,B471&gt;109574,B471&lt;&gt;INT(B471),D471&lt;0),"Ошибка: дата или сумма",IF(COUNTIFS($A$12:$A$511,A471)&lt;&gt;1,"Ошибка: повтор ID",IF(E471="",IF(OR(F471&lt;&gt;"",H471=""),"Ошибка: внеплановая статья/срок","OK"),IF(COUNTIFS(Планы!$A$12:$A$111,E471)&lt;&gt;1,"Ошибка: ID плана",IF(INDEX(Планы!$K$12:$K$111,MATCH(E471,Планы!$A$12:$A$111,0))&lt;&gt;"OK","Ошибка: исходный план",IF(OR(NOT(ISNUMBER(F471)),C471&lt;&gt;INDEX(Планы!$D$12:$D$111,MATCH(E471,Планы!$A$12:$A$111,0))),"Ошибка: срок/направление",IF(AND(F471&gt;=INDEX(Планы!$E$12:$E$111,MATCH(E471,Планы!$A$12:$A$111,0)),F471&lt;=INDEX(Планы!$L$12:$L$111,MATCH(E471,Планы!$A$12:$A$111,0)),IF(INDEX(Планы!$F$12:$F$111,MATCH(E471,Планы!$A$12:$A$111,0))="Разово",F471=INDEX(Планы!$E$12:$E$111,MATCH(E471,Планы!$A$12:$A$111,0)),IF(INDEX(Планы!$F$12:$F$111,MATCH(E471,Планы!$A$12:$A$111,0))="Еженедельно",MOD(F471-INDEX(Планы!$E$12:$E$111,MATCH(E471,Планы!$A$12:$A$111,0)),7)=0,F471=DATE(YEAR(F471),MONTH(F471),MIN(DAY(INDEX(Планы!$E$12:$E$111,MATCH(E471,Планы!$A$12:$A$111,0))),DAY(EOMONTH(F471,0))))))),"OK","Ошибка: нет повторения")))))))))</f>
        <v/>
      </c>
      <c r="J471" s="21" t="str">
        <f aca="false">IF(AND(I471="OK",E471&lt;&gt;""),INDEX(Планы!$G$12:$G$111,MATCH(E471,Планы!$A$12:$A$111,0)),"")</f>
        <v/>
      </c>
      <c r="K471" s="21" t="str">
        <f aca="false">IF(I471&lt;&gt;"OK","",IF(E471="",H471,INDEX(Планы!$C$12:$C$111,MATCH(E471,Планы!$A$12:$A$111,0))))</f>
        <v/>
      </c>
      <c r="L471" s="21" t="n">
        <f aca="false">IF(AND(I471="OK",E471&lt;&gt;"",O471=1),MIN(J471,N471),0)</f>
        <v>0</v>
      </c>
      <c r="M471" s="21" t="n">
        <f aca="false">IF(AND(I471="OK",E471&lt;&gt;"",O471=1),MAX(0,N471-J471),0)</f>
        <v>0</v>
      </c>
      <c r="N471" s="21" t="str">
        <f aca="false">IF(AND(I471="OK",E471&lt;&gt;""),SUMIFS($D$12:$D$511,$E$12:$E$511,E471,$F$12:$F$511,F471,$B$12:$B$511,"&lt;="&amp;Календарь!$L$5,$I$12:$I$511,"OK"),"")</f>
        <v/>
      </c>
      <c r="O471" s="19" t="n">
        <f aca="false">IF(AND(I471="OK",E471&lt;&gt;""),IF(COUNTIFS($E$12:E471,E471,$F$12:F471,F471,$I$12:I471,"OK")=1,1,0),0)</f>
        <v>0</v>
      </c>
    </row>
    <row r="472" customFormat="false" ht="22" hidden="false" customHeight="true" outlineLevel="0" collapsed="false">
      <c r="A472" s="6"/>
      <c r="B472" s="5"/>
      <c r="C472" s="6"/>
      <c r="D472" s="7"/>
      <c r="E472" s="6"/>
      <c r="F472" s="5"/>
      <c r="G472" s="6"/>
      <c r="H472" s="6"/>
      <c r="I472" s="19" t="str">
        <f aca="false">IF(COUNTA(A472:H472)=0,"",IF(OR(A472="",NOT(ISNUMBER(B472)),NOT(ISNUMBER(D472)),AND(C472&lt;&gt;"Приход",C472&lt;&gt;"Расход")),"Ошибка: поля или тип",IF(OR(B472&lt;36526,B472&gt;109574,B472&lt;&gt;INT(B472),D472&lt;0),"Ошибка: дата или сумма",IF(COUNTIFS($A$12:$A$511,A472)&lt;&gt;1,"Ошибка: повтор ID",IF(E472="",IF(OR(F472&lt;&gt;"",H472=""),"Ошибка: внеплановая статья/срок","OK"),IF(COUNTIFS(Планы!$A$12:$A$111,E472)&lt;&gt;1,"Ошибка: ID плана",IF(INDEX(Планы!$K$12:$K$111,MATCH(E472,Планы!$A$12:$A$111,0))&lt;&gt;"OK","Ошибка: исходный план",IF(OR(NOT(ISNUMBER(F472)),C472&lt;&gt;INDEX(Планы!$D$12:$D$111,MATCH(E472,Планы!$A$12:$A$111,0))),"Ошибка: срок/направление",IF(AND(F472&gt;=INDEX(Планы!$E$12:$E$111,MATCH(E472,Планы!$A$12:$A$111,0)),F472&lt;=INDEX(Планы!$L$12:$L$111,MATCH(E472,Планы!$A$12:$A$111,0)),IF(INDEX(Планы!$F$12:$F$111,MATCH(E472,Планы!$A$12:$A$111,0))="Разово",F472=INDEX(Планы!$E$12:$E$111,MATCH(E472,Планы!$A$12:$A$111,0)),IF(INDEX(Планы!$F$12:$F$111,MATCH(E472,Планы!$A$12:$A$111,0))="Еженедельно",MOD(F472-INDEX(Планы!$E$12:$E$111,MATCH(E472,Планы!$A$12:$A$111,0)),7)=0,F472=DATE(YEAR(F472),MONTH(F472),MIN(DAY(INDEX(Планы!$E$12:$E$111,MATCH(E472,Планы!$A$12:$A$111,0))),DAY(EOMONTH(F472,0))))))),"OK","Ошибка: нет повторения")))))))))</f>
        <v/>
      </c>
      <c r="J472" s="21" t="str">
        <f aca="false">IF(AND(I472="OK",E472&lt;&gt;""),INDEX(Планы!$G$12:$G$111,MATCH(E472,Планы!$A$12:$A$111,0)),"")</f>
        <v/>
      </c>
      <c r="K472" s="21" t="str">
        <f aca="false">IF(I472&lt;&gt;"OK","",IF(E472="",H472,INDEX(Планы!$C$12:$C$111,MATCH(E472,Планы!$A$12:$A$111,0))))</f>
        <v/>
      </c>
      <c r="L472" s="21" t="n">
        <f aca="false">IF(AND(I472="OK",E472&lt;&gt;"",O472=1),MIN(J472,N472),0)</f>
        <v>0</v>
      </c>
      <c r="M472" s="21" t="n">
        <f aca="false">IF(AND(I472="OK",E472&lt;&gt;"",O472=1),MAX(0,N472-J472),0)</f>
        <v>0</v>
      </c>
      <c r="N472" s="21" t="str">
        <f aca="false">IF(AND(I472="OK",E472&lt;&gt;""),SUMIFS($D$12:$D$511,$E$12:$E$511,E472,$F$12:$F$511,F472,$B$12:$B$511,"&lt;="&amp;Календарь!$L$5,$I$12:$I$511,"OK"),"")</f>
        <v/>
      </c>
      <c r="O472" s="19" t="n">
        <f aca="false">IF(AND(I472="OK",E472&lt;&gt;""),IF(COUNTIFS($E$12:E472,E472,$F$12:F472,F472,$I$12:I472,"OK")=1,1,0),0)</f>
        <v>0</v>
      </c>
    </row>
    <row r="473" customFormat="false" ht="22" hidden="false" customHeight="true" outlineLevel="0" collapsed="false">
      <c r="A473" s="6"/>
      <c r="B473" s="5"/>
      <c r="C473" s="6"/>
      <c r="D473" s="7"/>
      <c r="E473" s="6"/>
      <c r="F473" s="5"/>
      <c r="G473" s="6"/>
      <c r="H473" s="6"/>
      <c r="I473" s="19" t="str">
        <f aca="false">IF(COUNTA(A473:H473)=0,"",IF(OR(A473="",NOT(ISNUMBER(B473)),NOT(ISNUMBER(D473)),AND(C473&lt;&gt;"Приход",C473&lt;&gt;"Расход")),"Ошибка: поля или тип",IF(OR(B473&lt;36526,B473&gt;109574,B473&lt;&gt;INT(B473),D473&lt;0),"Ошибка: дата или сумма",IF(COUNTIFS($A$12:$A$511,A473)&lt;&gt;1,"Ошибка: повтор ID",IF(E473="",IF(OR(F473&lt;&gt;"",H473=""),"Ошибка: внеплановая статья/срок","OK"),IF(COUNTIFS(Планы!$A$12:$A$111,E473)&lt;&gt;1,"Ошибка: ID плана",IF(INDEX(Планы!$K$12:$K$111,MATCH(E473,Планы!$A$12:$A$111,0))&lt;&gt;"OK","Ошибка: исходный план",IF(OR(NOT(ISNUMBER(F473)),C473&lt;&gt;INDEX(Планы!$D$12:$D$111,MATCH(E473,Планы!$A$12:$A$111,0))),"Ошибка: срок/направление",IF(AND(F473&gt;=INDEX(Планы!$E$12:$E$111,MATCH(E473,Планы!$A$12:$A$111,0)),F473&lt;=INDEX(Планы!$L$12:$L$111,MATCH(E473,Планы!$A$12:$A$111,0)),IF(INDEX(Планы!$F$12:$F$111,MATCH(E473,Планы!$A$12:$A$111,0))="Разово",F473=INDEX(Планы!$E$12:$E$111,MATCH(E473,Планы!$A$12:$A$111,0)),IF(INDEX(Планы!$F$12:$F$111,MATCH(E473,Планы!$A$12:$A$111,0))="Еженедельно",MOD(F473-INDEX(Планы!$E$12:$E$111,MATCH(E473,Планы!$A$12:$A$111,0)),7)=0,F473=DATE(YEAR(F473),MONTH(F473),MIN(DAY(INDEX(Планы!$E$12:$E$111,MATCH(E473,Планы!$A$12:$A$111,0))),DAY(EOMONTH(F473,0))))))),"OK","Ошибка: нет повторения")))))))))</f>
        <v/>
      </c>
      <c r="J473" s="21" t="str">
        <f aca="false">IF(AND(I473="OK",E473&lt;&gt;""),INDEX(Планы!$G$12:$G$111,MATCH(E473,Планы!$A$12:$A$111,0)),"")</f>
        <v/>
      </c>
      <c r="K473" s="21" t="str">
        <f aca="false">IF(I473&lt;&gt;"OK","",IF(E473="",H473,INDEX(Планы!$C$12:$C$111,MATCH(E473,Планы!$A$12:$A$111,0))))</f>
        <v/>
      </c>
      <c r="L473" s="21" t="n">
        <f aca="false">IF(AND(I473="OK",E473&lt;&gt;"",O473=1),MIN(J473,N473),0)</f>
        <v>0</v>
      </c>
      <c r="M473" s="21" t="n">
        <f aca="false">IF(AND(I473="OK",E473&lt;&gt;"",O473=1),MAX(0,N473-J473),0)</f>
        <v>0</v>
      </c>
      <c r="N473" s="21" t="str">
        <f aca="false">IF(AND(I473="OK",E473&lt;&gt;""),SUMIFS($D$12:$D$511,$E$12:$E$511,E473,$F$12:$F$511,F473,$B$12:$B$511,"&lt;="&amp;Календарь!$L$5,$I$12:$I$511,"OK"),"")</f>
        <v/>
      </c>
      <c r="O473" s="19" t="n">
        <f aca="false">IF(AND(I473="OK",E473&lt;&gt;""),IF(COUNTIFS($E$12:E473,E473,$F$12:F473,F473,$I$12:I473,"OK")=1,1,0),0)</f>
        <v>0</v>
      </c>
    </row>
    <row r="474" customFormat="false" ht="22" hidden="false" customHeight="true" outlineLevel="0" collapsed="false">
      <c r="A474" s="6"/>
      <c r="B474" s="5"/>
      <c r="C474" s="6"/>
      <c r="D474" s="7"/>
      <c r="E474" s="6"/>
      <c r="F474" s="5"/>
      <c r="G474" s="6"/>
      <c r="H474" s="6"/>
      <c r="I474" s="19" t="str">
        <f aca="false">IF(COUNTA(A474:H474)=0,"",IF(OR(A474="",NOT(ISNUMBER(B474)),NOT(ISNUMBER(D474)),AND(C474&lt;&gt;"Приход",C474&lt;&gt;"Расход")),"Ошибка: поля или тип",IF(OR(B474&lt;36526,B474&gt;109574,B474&lt;&gt;INT(B474),D474&lt;0),"Ошибка: дата или сумма",IF(COUNTIFS($A$12:$A$511,A474)&lt;&gt;1,"Ошибка: повтор ID",IF(E474="",IF(OR(F474&lt;&gt;"",H474=""),"Ошибка: внеплановая статья/срок","OK"),IF(COUNTIFS(Планы!$A$12:$A$111,E474)&lt;&gt;1,"Ошибка: ID плана",IF(INDEX(Планы!$K$12:$K$111,MATCH(E474,Планы!$A$12:$A$111,0))&lt;&gt;"OK","Ошибка: исходный план",IF(OR(NOT(ISNUMBER(F474)),C474&lt;&gt;INDEX(Планы!$D$12:$D$111,MATCH(E474,Планы!$A$12:$A$111,0))),"Ошибка: срок/направление",IF(AND(F474&gt;=INDEX(Планы!$E$12:$E$111,MATCH(E474,Планы!$A$12:$A$111,0)),F474&lt;=INDEX(Планы!$L$12:$L$111,MATCH(E474,Планы!$A$12:$A$111,0)),IF(INDEX(Планы!$F$12:$F$111,MATCH(E474,Планы!$A$12:$A$111,0))="Разово",F474=INDEX(Планы!$E$12:$E$111,MATCH(E474,Планы!$A$12:$A$111,0)),IF(INDEX(Планы!$F$12:$F$111,MATCH(E474,Планы!$A$12:$A$111,0))="Еженедельно",MOD(F474-INDEX(Планы!$E$12:$E$111,MATCH(E474,Планы!$A$12:$A$111,0)),7)=0,F474=DATE(YEAR(F474),MONTH(F474),MIN(DAY(INDEX(Планы!$E$12:$E$111,MATCH(E474,Планы!$A$12:$A$111,0))),DAY(EOMONTH(F474,0))))))),"OK","Ошибка: нет повторения")))))))))</f>
        <v/>
      </c>
      <c r="J474" s="21" t="str">
        <f aca="false">IF(AND(I474="OK",E474&lt;&gt;""),INDEX(Планы!$G$12:$G$111,MATCH(E474,Планы!$A$12:$A$111,0)),"")</f>
        <v/>
      </c>
      <c r="K474" s="21" t="str">
        <f aca="false">IF(I474&lt;&gt;"OK","",IF(E474="",H474,INDEX(Планы!$C$12:$C$111,MATCH(E474,Планы!$A$12:$A$111,0))))</f>
        <v/>
      </c>
      <c r="L474" s="21" t="n">
        <f aca="false">IF(AND(I474="OK",E474&lt;&gt;"",O474=1),MIN(J474,N474),0)</f>
        <v>0</v>
      </c>
      <c r="M474" s="21" t="n">
        <f aca="false">IF(AND(I474="OK",E474&lt;&gt;"",O474=1),MAX(0,N474-J474),0)</f>
        <v>0</v>
      </c>
      <c r="N474" s="21" t="str">
        <f aca="false">IF(AND(I474="OK",E474&lt;&gt;""),SUMIFS($D$12:$D$511,$E$12:$E$511,E474,$F$12:$F$511,F474,$B$12:$B$511,"&lt;="&amp;Календарь!$L$5,$I$12:$I$511,"OK"),"")</f>
        <v/>
      </c>
      <c r="O474" s="19" t="n">
        <f aca="false">IF(AND(I474="OK",E474&lt;&gt;""),IF(COUNTIFS($E$12:E474,E474,$F$12:F474,F474,$I$12:I474,"OK")=1,1,0),0)</f>
        <v>0</v>
      </c>
    </row>
    <row r="475" customFormat="false" ht="22" hidden="false" customHeight="true" outlineLevel="0" collapsed="false">
      <c r="A475" s="6"/>
      <c r="B475" s="5"/>
      <c r="C475" s="6"/>
      <c r="D475" s="7"/>
      <c r="E475" s="6"/>
      <c r="F475" s="5"/>
      <c r="G475" s="6"/>
      <c r="H475" s="6"/>
      <c r="I475" s="19" t="str">
        <f aca="false">IF(COUNTA(A475:H475)=0,"",IF(OR(A475="",NOT(ISNUMBER(B475)),NOT(ISNUMBER(D475)),AND(C475&lt;&gt;"Приход",C475&lt;&gt;"Расход")),"Ошибка: поля или тип",IF(OR(B475&lt;36526,B475&gt;109574,B475&lt;&gt;INT(B475),D475&lt;0),"Ошибка: дата или сумма",IF(COUNTIFS($A$12:$A$511,A475)&lt;&gt;1,"Ошибка: повтор ID",IF(E475="",IF(OR(F475&lt;&gt;"",H475=""),"Ошибка: внеплановая статья/срок","OK"),IF(COUNTIFS(Планы!$A$12:$A$111,E475)&lt;&gt;1,"Ошибка: ID плана",IF(INDEX(Планы!$K$12:$K$111,MATCH(E475,Планы!$A$12:$A$111,0))&lt;&gt;"OK","Ошибка: исходный план",IF(OR(NOT(ISNUMBER(F475)),C475&lt;&gt;INDEX(Планы!$D$12:$D$111,MATCH(E475,Планы!$A$12:$A$111,0))),"Ошибка: срок/направление",IF(AND(F475&gt;=INDEX(Планы!$E$12:$E$111,MATCH(E475,Планы!$A$12:$A$111,0)),F475&lt;=INDEX(Планы!$L$12:$L$111,MATCH(E475,Планы!$A$12:$A$111,0)),IF(INDEX(Планы!$F$12:$F$111,MATCH(E475,Планы!$A$12:$A$111,0))="Разово",F475=INDEX(Планы!$E$12:$E$111,MATCH(E475,Планы!$A$12:$A$111,0)),IF(INDEX(Планы!$F$12:$F$111,MATCH(E475,Планы!$A$12:$A$111,0))="Еженедельно",MOD(F475-INDEX(Планы!$E$12:$E$111,MATCH(E475,Планы!$A$12:$A$111,0)),7)=0,F475=DATE(YEAR(F475),MONTH(F475),MIN(DAY(INDEX(Планы!$E$12:$E$111,MATCH(E475,Планы!$A$12:$A$111,0))),DAY(EOMONTH(F475,0))))))),"OK","Ошибка: нет повторения")))))))))</f>
        <v/>
      </c>
      <c r="J475" s="21" t="str">
        <f aca="false">IF(AND(I475="OK",E475&lt;&gt;""),INDEX(Планы!$G$12:$G$111,MATCH(E475,Планы!$A$12:$A$111,0)),"")</f>
        <v/>
      </c>
      <c r="K475" s="21" t="str">
        <f aca="false">IF(I475&lt;&gt;"OK","",IF(E475="",H475,INDEX(Планы!$C$12:$C$111,MATCH(E475,Планы!$A$12:$A$111,0))))</f>
        <v/>
      </c>
      <c r="L475" s="21" t="n">
        <f aca="false">IF(AND(I475="OK",E475&lt;&gt;"",O475=1),MIN(J475,N475),0)</f>
        <v>0</v>
      </c>
      <c r="M475" s="21" t="n">
        <f aca="false">IF(AND(I475="OK",E475&lt;&gt;"",O475=1),MAX(0,N475-J475),0)</f>
        <v>0</v>
      </c>
      <c r="N475" s="21" t="str">
        <f aca="false">IF(AND(I475="OK",E475&lt;&gt;""),SUMIFS($D$12:$D$511,$E$12:$E$511,E475,$F$12:$F$511,F475,$B$12:$B$511,"&lt;="&amp;Календарь!$L$5,$I$12:$I$511,"OK"),"")</f>
        <v/>
      </c>
      <c r="O475" s="19" t="n">
        <f aca="false">IF(AND(I475="OK",E475&lt;&gt;""),IF(COUNTIFS($E$12:E475,E475,$F$12:F475,F475,$I$12:I475,"OK")=1,1,0),0)</f>
        <v>0</v>
      </c>
    </row>
    <row r="476" customFormat="false" ht="22" hidden="false" customHeight="true" outlineLevel="0" collapsed="false">
      <c r="A476" s="6"/>
      <c r="B476" s="5"/>
      <c r="C476" s="6"/>
      <c r="D476" s="7"/>
      <c r="E476" s="6"/>
      <c r="F476" s="5"/>
      <c r="G476" s="6"/>
      <c r="H476" s="6"/>
      <c r="I476" s="19" t="str">
        <f aca="false">IF(COUNTA(A476:H476)=0,"",IF(OR(A476="",NOT(ISNUMBER(B476)),NOT(ISNUMBER(D476)),AND(C476&lt;&gt;"Приход",C476&lt;&gt;"Расход")),"Ошибка: поля или тип",IF(OR(B476&lt;36526,B476&gt;109574,B476&lt;&gt;INT(B476),D476&lt;0),"Ошибка: дата или сумма",IF(COUNTIFS($A$12:$A$511,A476)&lt;&gt;1,"Ошибка: повтор ID",IF(E476="",IF(OR(F476&lt;&gt;"",H476=""),"Ошибка: внеплановая статья/срок","OK"),IF(COUNTIFS(Планы!$A$12:$A$111,E476)&lt;&gt;1,"Ошибка: ID плана",IF(INDEX(Планы!$K$12:$K$111,MATCH(E476,Планы!$A$12:$A$111,0))&lt;&gt;"OK","Ошибка: исходный план",IF(OR(NOT(ISNUMBER(F476)),C476&lt;&gt;INDEX(Планы!$D$12:$D$111,MATCH(E476,Планы!$A$12:$A$111,0))),"Ошибка: срок/направление",IF(AND(F476&gt;=INDEX(Планы!$E$12:$E$111,MATCH(E476,Планы!$A$12:$A$111,0)),F476&lt;=INDEX(Планы!$L$12:$L$111,MATCH(E476,Планы!$A$12:$A$111,0)),IF(INDEX(Планы!$F$12:$F$111,MATCH(E476,Планы!$A$12:$A$111,0))="Разово",F476=INDEX(Планы!$E$12:$E$111,MATCH(E476,Планы!$A$12:$A$111,0)),IF(INDEX(Планы!$F$12:$F$111,MATCH(E476,Планы!$A$12:$A$111,0))="Еженедельно",MOD(F476-INDEX(Планы!$E$12:$E$111,MATCH(E476,Планы!$A$12:$A$111,0)),7)=0,F476=DATE(YEAR(F476),MONTH(F476),MIN(DAY(INDEX(Планы!$E$12:$E$111,MATCH(E476,Планы!$A$12:$A$111,0))),DAY(EOMONTH(F476,0))))))),"OK","Ошибка: нет повторения")))))))))</f>
        <v/>
      </c>
      <c r="J476" s="21" t="str">
        <f aca="false">IF(AND(I476="OK",E476&lt;&gt;""),INDEX(Планы!$G$12:$G$111,MATCH(E476,Планы!$A$12:$A$111,0)),"")</f>
        <v/>
      </c>
      <c r="K476" s="21" t="str">
        <f aca="false">IF(I476&lt;&gt;"OK","",IF(E476="",H476,INDEX(Планы!$C$12:$C$111,MATCH(E476,Планы!$A$12:$A$111,0))))</f>
        <v/>
      </c>
      <c r="L476" s="21" t="n">
        <f aca="false">IF(AND(I476="OK",E476&lt;&gt;"",O476=1),MIN(J476,N476),0)</f>
        <v>0</v>
      </c>
      <c r="M476" s="21" t="n">
        <f aca="false">IF(AND(I476="OK",E476&lt;&gt;"",O476=1),MAX(0,N476-J476),0)</f>
        <v>0</v>
      </c>
      <c r="N476" s="21" t="str">
        <f aca="false">IF(AND(I476="OK",E476&lt;&gt;""),SUMIFS($D$12:$D$511,$E$12:$E$511,E476,$F$12:$F$511,F476,$B$12:$B$511,"&lt;="&amp;Календарь!$L$5,$I$12:$I$511,"OK"),"")</f>
        <v/>
      </c>
      <c r="O476" s="19" t="n">
        <f aca="false">IF(AND(I476="OK",E476&lt;&gt;""),IF(COUNTIFS($E$12:E476,E476,$F$12:F476,F476,$I$12:I476,"OK")=1,1,0),0)</f>
        <v>0</v>
      </c>
    </row>
    <row r="477" customFormat="false" ht="22" hidden="false" customHeight="true" outlineLevel="0" collapsed="false">
      <c r="A477" s="6"/>
      <c r="B477" s="5"/>
      <c r="C477" s="6"/>
      <c r="D477" s="7"/>
      <c r="E477" s="6"/>
      <c r="F477" s="5"/>
      <c r="G477" s="6"/>
      <c r="H477" s="6"/>
      <c r="I477" s="19" t="str">
        <f aca="false">IF(COUNTA(A477:H477)=0,"",IF(OR(A477="",NOT(ISNUMBER(B477)),NOT(ISNUMBER(D477)),AND(C477&lt;&gt;"Приход",C477&lt;&gt;"Расход")),"Ошибка: поля или тип",IF(OR(B477&lt;36526,B477&gt;109574,B477&lt;&gt;INT(B477),D477&lt;0),"Ошибка: дата или сумма",IF(COUNTIFS($A$12:$A$511,A477)&lt;&gt;1,"Ошибка: повтор ID",IF(E477="",IF(OR(F477&lt;&gt;"",H477=""),"Ошибка: внеплановая статья/срок","OK"),IF(COUNTIFS(Планы!$A$12:$A$111,E477)&lt;&gt;1,"Ошибка: ID плана",IF(INDEX(Планы!$K$12:$K$111,MATCH(E477,Планы!$A$12:$A$111,0))&lt;&gt;"OK","Ошибка: исходный план",IF(OR(NOT(ISNUMBER(F477)),C477&lt;&gt;INDEX(Планы!$D$12:$D$111,MATCH(E477,Планы!$A$12:$A$111,0))),"Ошибка: срок/направление",IF(AND(F477&gt;=INDEX(Планы!$E$12:$E$111,MATCH(E477,Планы!$A$12:$A$111,0)),F477&lt;=INDEX(Планы!$L$12:$L$111,MATCH(E477,Планы!$A$12:$A$111,0)),IF(INDEX(Планы!$F$12:$F$111,MATCH(E477,Планы!$A$12:$A$111,0))="Разово",F477=INDEX(Планы!$E$12:$E$111,MATCH(E477,Планы!$A$12:$A$111,0)),IF(INDEX(Планы!$F$12:$F$111,MATCH(E477,Планы!$A$12:$A$111,0))="Еженедельно",MOD(F477-INDEX(Планы!$E$12:$E$111,MATCH(E477,Планы!$A$12:$A$111,0)),7)=0,F477=DATE(YEAR(F477),MONTH(F477),MIN(DAY(INDEX(Планы!$E$12:$E$111,MATCH(E477,Планы!$A$12:$A$111,0))),DAY(EOMONTH(F477,0))))))),"OK","Ошибка: нет повторения")))))))))</f>
        <v/>
      </c>
      <c r="J477" s="21" t="str">
        <f aca="false">IF(AND(I477="OK",E477&lt;&gt;""),INDEX(Планы!$G$12:$G$111,MATCH(E477,Планы!$A$12:$A$111,0)),"")</f>
        <v/>
      </c>
      <c r="K477" s="21" t="str">
        <f aca="false">IF(I477&lt;&gt;"OK","",IF(E477="",H477,INDEX(Планы!$C$12:$C$111,MATCH(E477,Планы!$A$12:$A$111,0))))</f>
        <v/>
      </c>
      <c r="L477" s="21" t="n">
        <f aca="false">IF(AND(I477="OK",E477&lt;&gt;"",O477=1),MIN(J477,N477),0)</f>
        <v>0</v>
      </c>
      <c r="M477" s="21" t="n">
        <f aca="false">IF(AND(I477="OK",E477&lt;&gt;"",O477=1),MAX(0,N477-J477),0)</f>
        <v>0</v>
      </c>
      <c r="N477" s="21" t="str">
        <f aca="false">IF(AND(I477="OK",E477&lt;&gt;""),SUMIFS($D$12:$D$511,$E$12:$E$511,E477,$F$12:$F$511,F477,$B$12:$B$511,"&lt;="&amp;Календарь!$L$5,$I$12:$I$511,"OK"),"")</f>
        <v/>
      </c>
      <c r="O477" s="19" t="n">
        <f aca="false">IF(AND(I477="OK",E477&lt;&gt;""),IF(COUNTIFS($E$12:E477,E477,$F$12:F477,F477,$I$12:I477,"OK")=1,1,0),0)</f>
        <v>0</v>
      </c>
    </row>
    <row r="478" customFormat="false" ht="22" hidden="false" customHeight="true" outlineLevel="0" collapsed="false">
      <c r="A478" s="6"/>
      <c r="B478" s="5"/>
      <c r="C478" s="6"/>
      <c r="D478" s="7"/>
      <c r="E478" s="6"/>
      <c r="F478" s="5"/>
      <c r="G478" s="6"/>
      <c r="H478" s="6"/>
      <c r="I478" s="19" t="str">
        <f aca="false">IF(COUNTA(A478:H478)=0,"",IF(OR(A478="",NOT(ISNUMBER(B478)),NOT(ISNUMBER(D478)),AND(C478&lt;&gt;"Приход",C478&lt;&gt;"Расход")),"Ошибка: поля или тип",IF(OR(B478&lt;36526,B478&gt;109574,B478&lt;&gt;INT(B478),D478&lt;0),"Ошибка: дата или сумма",IF(COUNTIFS($A$12:$A$511,A478)&lt;&gt;1,"Ошибка: повтор ID",IF(E478="",IF(OR(F478&lt;&gt;"",H478=""),"Ошибка: внеплановая статья/срок","OK"),IF(COUNTIFS(Планы!$A$12:$A$111,E478)&lt;&gt;1,"Ошибка: ID плана",IF(INDEX(Планы!$K$12:$K$111,MATCH(E478,Планы!$A$12:$A$111,0))&lt;&gt;"OK","Ошибка: исходный план",IF(OR(NOT(ISNUMBER(F478)),C478&lt;&gt;INDEX(Планы!$D$12:$D$111,MATCH(E478,Планы!$A$12:$A$111,0))),"Ошибка: срок/направление",IF(AND(F478&gt;=INDEX(Планы!$E$12:$E$111,MATCH(E478,Планы!$A$12:$A$111,0)),F478&lt;=INDEX(Планы!$L$12:$L$111,MATCH(E478,Планы!$A$12:$A$111,0)),IF(INDEX(Планы!$F$12:$F$111,MATCH(E478,Планы!$A$12:$A$111,0))="Разово",F478=INDEX(Планы!$E$12:$E$111,MATCH(E478,Планы!$A$12:$A$111,0)),IF(INDEX(Планы!$F$12:$F$111,MATCH(E478,Планы!$A$12:$A$111,0))="Еженедельно",MOD(F478-INDEX(Планы!$E$12:$E$111,MATCH(E478,Планы!$A$12:$A$111,0)),7)=0,F478=DATE(YEAR(F478),MONTH(F478),MIN(DAY(INDEX(Планы!$E$12:$E$111,MATCH(E478,Планы!$A$12:$A$111,0))),DAY(EOMONTH(F478,0))))))),"OK","Ошибка: нет повторения")))))))))</f>
        <v/>
      </c>
      <c r="J478" s="21" t="str">
        <f aca="false">IF(AND(I478="OK",E478&lt;&gt;""),INDEX(Планы!$G$12:$G$111,MATCH(E478,Планы!$A$12:$A$111,0)),"")</f>
        <v/>
      </c>
      <c r="K478" s="21" t="str">
        <f aca="false">IF(I478&lt;&gt;"OK","",IF(E478="",H478,INDEX(Планы!$C$12:$C$111,MATCH(E478,Планы!$A$12:$A$111,0))))</f>
        <v/>
      </c>
      <c r="L478" s="21" t="n">
        <f aca="false">IF(AND(I478="OK",E478&lt;&gt;"",O478=1),MIN(J478,N478),0)</f>
        <v>0</v>
      </c>
      <c r="M478" s="21" t="n">
        <f aca="false">IF(AND(I478="OK",E478&lt;&gt;"",O478=1),MAX(0,N478-J478),0)</f>
        <v>0</v>
      </c>
      <c r="N478" s="21" t="str">
        <f aca="false">IF(AND(I478="OK",E478&lt;&gt;""),SUMIFS($D$12:$D$511,$E$12:$E$511,E478,$F$12:$F$511,F478,$B$12:$B$511,"&lt;="&amp;Календарь!$L$5,$I$12:$I$511,"OK"),"")</f>
        <v/>
      </c>
      <c r="O478" s="19" t="n">
        <f aca="false">IF(AND(I478="OK",E478&lt;&gt;""),IF(COUNTIFS($E$12:E478,E478,$F$12:F478,F478,$I$12:I478,"OK")=1,1,0),0)</f>
        <v>0</v>
      </c>
    </row>
    <row r="479" customFormat="false" ht="22" hidden="false" customHeight="true" outlineLevel="0" collapsed="false">
      <c r="A479" s="6"/>
      <c r="B479" s="5"/>
      <c r="C479" s="6"/>
      <c r="D479" s="7"/>
      <c r="E479" s="6"/>
      <c r="F479" s="5"/>
      <c r="G479" s="6"/>
      <c r="H479" s="6"/>
      <c r="I479" s="19" t="str">
        <f aca="false">IF(COUNTA(A479:H479)=0,"",IF(OR(A479="",NOT(ISNUMBER(B479)),NOT(ISNUMBER(D479)),AND(C479&lt;&gt;"Приход",C479&lt;&gt;"Расход")),"Ошибка: поля или тип",IF(OR(B479&lt;36526,B479&gt;109574,B479&lt;&gt;INT(B479),D479&lt;0),"Ошибка: дата или сумма",IF(COUNTIFS($A$12:$A$511,A479)&lt;&gt;1,"Ошибка: повтор ID",IF(E479="",IF(OR(F479&lt;&gt;"",H479=""),"Ошибка: внеплановая статья/срок","OK"),IF(COUNTIFS(Планы!$A$12:$A$111,E479)&lt;&gt;1,"Ошибка: ID плана",IF(INDEX(Планы!$K$12:$K$111,MATCH(E479,Планы!$A$12:$A$111,0))&lt;&gt;"OK","Ошибка: исходный план",IF(OR(NOT(ISNUMBER(F479)),C479&lt;&gt;INDEX(Планы!$D$12:$D$111,MATCH(E479,Планы!$A$12:$A$111,0))),"Ошибка: срок/направление",IF(AND(F479&gt;=INDEX(Планы!$E$12:$E$111,MATCH(E479,Планы!$A$12:$A$111,0)),F479&lt;=INDEX(Планы!$L$12:$L$111,MATCH(E479,Планы!$A$12:$A$111,0)),IF(INDEX(Планы!$F$12:$F$111,MATCH(E479,Планы!$A$12:$A$111,0))="Разово",F479=INDEX(Планы!$E$12:$E$111,MATCH(E479,Планы!$A$12:$A$111,0)),IF(INDEX(Планы!$F$12:$F$111,MATCH(E479,Планы!$A$12:$A$111,0))="Еженедельно",MOD(F479-INDEX(Планы!$E$12:$E$111,MATCH(E479,Планы!$A$12:$A$111,0)),7)=0,F479=DATE(YEAR(F479),MONTH(F479),MIN(DAY(INDEX(Планы!$E$12:$E$111,MATCH(E479,Планы!$A$12:$A$111,0))),DAY(EOMONTH(F479,0))))))),"OK","Ошибка: нет повторения")))))))))</f>
        <v/>
      </c>
      <c r="J479" s="21" t="str">
        <f aca="false">IF(AND(I479="OK",E479&lt;&gt;""),INDEX(Планы!$G$12:$G$111,MATCH(E479,Планы!$A$12:$A$111,0)),"")</f>
        <v/>
      </c>
      <c r="K479" s="21" t="str">
        <f aca="false">IF(I479&lt;&gt;"OK","",IF(E479="",H479,INDEX(Планы!$C$12:$C$111,MATCH(E479,Планы!$A$12:$A$111,0))))</f>
        <v/>
      </c>
      <c r="L479" s="21" t="n">
        <f aca="false">IF(AND(I479="OK",E479&lt;&gt;"",O479=1),MIN(J479,N479),0)</f>
        <v>0</v>
      </c>
      <c r="M479" s="21" t="n">
        <f aca="false">IF(AND(I479="OK",E479&lt;&gt;"",O479=1),MAX(0,N479-J479),0)</f>
        <v>0</v>
      </c>
      <c r="N479" s="21" t="str">
        <f aca="false">IF(AND(I479="OK",E479&lt;&gt;""),SUMIFS($D$12:$D$511,$E$12:$E$511,E479,$F$12:$F$511,F479,$B$12:$B$511,"&lt;="&amp;Календарь!$L$5,$I$12:$I$511,"OK"),"")</f>
        <v/>
      </c>
      <c r="O479" s="19" t="n">
        <f aca="false">IF(AND(I479="OK",E479&lt;&gt;""),IF(COUNTIFS($E$12:E479,E479,$F$12:F479,F479,$I$12:I479,"OK")=1,1,0),0)</f>
        <v>0</v>
      </c>
    </row>
    <row r="480" customFormat="false" ht="22" hidden="false" customHeight="true" outlineLevel="0" collapsed="false">
      <c r="A480" s="6"/>
      <c r="B480" s="5"/>
      <c r="C480" s="6"/>
      <c r="D480" s="7"/>
      <c r="E480" s="6"/>
      <c r="F480" s="5"/>
      <c r="G480" s="6"/>
      <c r="H480" s="6"/>
      <c r="I480" s="19" t="str">
        <f aca="false">IF(COUNTA(A480:H480)=0,"",IF(OR(A480="",NOT(ISNUMBER(B480)),NOT(ISNUMBER(D480)),AND(C480&lt;&gt;"Приход",C480&lt;&gt;"Расход")),"Ошибка: поля или тип",IF(OR(B480&lt;36526,B480&gt;109574,B480&lt;&gt;INT(B480),D480&lt;0),"Ошибка: дата или сумма",IF(COUNTIFS($A$12:$A$511,A480)&lt;&gt;1,"Ошибка: повтор ID",IF(E480="",IF(OR(F480&lt;&gt;"",H480=""),"Ошибка: внеплановая статья/срок","OK"),IF(COUNTIFS(Планы!$A$12:$A$111,E480)&lt;&gt;1,"Ошибка: ID плана",IF(INDEX(Планы!$K$12:$K$111,MATCH(E480,Планы!$A$12:$A$111,0))&lt;&gt;"OK","Ошибка: исходный план",IF(OR(NOT(ISNUMBER(F480)),C480&lt;&gt;INDEX(Планы!$D$12:$D$111,MATCH(E480,Планы!$A$12:$A$111,0))),"Ошибка: срок/направление",IF(AND(F480&gt;=INDEX(Планы!$E$12:$E$111,MATCH(E480,Планы!$A$12:$A$111,0)),F480&lt;=INDEX(Планы!$L$12:$L$111,MATCH(E480,Планы!$A$12:$A$111,0)),IF(INDEX(Планы!$F$12:$F$111,MATCH(E480,Планы!$A$12:$A$111,0))="Разово",F480=INDEX(Планы!$E$12:$E$111,MATCH(E480,Планы!$A$12:$A$111,0)),IF(INDEX(Планы!$F$12:$F$111,MATCH(E480,Планы!$A$12:$A$111,0))="Еженедельно",MOD(F480-INDEX(Планы!$E$12:$E$111,MATCH(E480,Планы!$A$12:$A$111,0)),7)=0,F480=DATE(YEAR(F480),MONTH(F480),MIN(DAY(INDEX(Планы!$E$12:$E$111,MATCH(E480,Планы!$A$12:$A$111,0))),DAY(EOMONTH(F480,0))))))),"OK","Ошибка: нет повторения")))))))))</f>
        <v/>
      </c>
      <c r="J480" s="21" t="str">
        <f aca="false">IF(AND(I480="OK",E480&lt;&gt;""),INDEX(Планы!$G$12:$G$111,MATCH(E480,Планы!$A$12:$A$111,0)),"")</f>
        <v/>
      </c>
      <c r="K480" s="21" t="str">
        <f aca="false">IF(I480&lt;&gt;"OK","",IF(E480="",H480,INDEX(Планы!$C$12:$C$111,MATCH(E480,Планы!$A$12:$A$111,0))))</f>
        <v/>
      </c>
      <c r="L480" s="21" t="n">
        <f aca="false">IF(AND(I480="OK",E480&lt;&gt;"",O480=1),MIN(J480,N480),0)</f>
        <v>0</v>
      </c>
      <c r="M480" s="21" t="n">
        <f aca="false">IF(AND(I480="OK",E480&lt;&gt;"",O480=1),MAX(0,N480-J480),0)</f>
        <v>0</v>
      </c>
      <c r="N480" s="21" t="str">
        <f aca="false">IF(AND(I480="OK",E480&lt;&gt;""),SUMIFS($D$12:$D$511,$E$12:$E$511,E480,$F$12:$F$511,F480,$B$12:$B$511,"&lt;="&amp;Календарь!$L$5,$I$12:$I$511,"OK"),"")</f>
        <v/>
      </c>
      <c r="O480" s="19" t="n">
        <f aca="false">IF(AND(I480="OK",E480&lt;&gt;""),IF(COUNTIFS($E$12:E480,E480,$F$12:F480,F480,$I$12:I480,"OK")=1,1,0),0)</f>
        <v>0</v>
      </c>
    </row>
    <row r="481" customFormat="false" ht="22" hidden="false" customHeight="true" outlineLevel="0" collapsed="false">
      <c r="A481" s="6"/>
      <c r="B481" s="5"/>
      <c r="C481" s="6"/>
      <c r="D481" s="7"/>
      <c r="E481" s="6"/>
      <c r="F481" s="5"/>
      <c r="G481" s="6"/>
      <c r="H481" s="6"/>
      <c r="I481" s="19" t="str">
        <f aca="false">IF(COUNTA(A481:H481)=0,"",IF(OR(A481="",NOT(ISNUMBER(B481)),NOT(ISNUMBER(D481)),AND(C481&lt;&gt;"Приход",C481&lt;&gt;"Расход")),"Ошибка: поля или тип",IF(OR(B481&lt;36526,B481&gt;109574,B481&lt;&gt;INT(B481),D481&lt;0),"Ошибка: дата или сумма",IF(COUNTIFS($A$12:$A$511,A481)&lt;&gt;1,"Ошибка: повтор ID",IF(E481="",IF(OR(F481&lt;&gt;"",H481=""),"Ошибка: внеплановая статья/срок","OK"),IF(COUNTIFS(Планы!$A$12:$A$111,E481)&lt;&gt;1,"Ошибка: ID плана",IF(INDEX(Планы!$K$12:$K$111,MATCH(E481,Планы!$A$12:$A$111,0))&lt;&gt;"OK","Ошибка: исходный план",IF(OR(NOT(ISNUMBER(F481)),C481&lt;&gt;INDEX(Планы!$D$12:$D$111,MATCH(E481,Планы!$A$12:$A$111,0))),"Ошибка: срок/направление",IF(AND(F481&gt;=INDEX(Планы!$E$12:$E$111,MATCH(E481,Планы!$A$12:$A$111,0)),F481&lt;=INDEX(Планы!$L$12:$L$111,MATCH(E481,Планы!$A$12:$A$111,0)),IF(INDEX(Планы!$F$12:$F$111,MATCH(E481,Планы!$A$12:$A$111,0))="Разово",F481=INDEX(Планы!$E$12:$E$111,MATCH(E481,Планы!$A$12:$A$111,0)),IF(INDEX(Планы!$F$12:$F$111,MATCH(E481,Планы!$A$12:$A$111,0))="Еженедельно",MOD(F481-INDEX(Планы!$E$12:$E$111,MATCH(E481,Планы!$A$12:$A$111,0)),7)=0,F481=DATE(YEAR(F481),MONTH(F481),MIN(DAY(INDEX(Планы!$E$12:$E$111,MATCH(E481,Планы!$A$12:$A$111,0))),DAY(EOMONTH(F481,0))))))),"OK","Ошибка: нет повторения")))))))))</f>
        <v/>
      </c>
      <c r="J481" s="21" t="str">
        <f aca="false">IF(AND(I481="OK",E481&lt;&gt;""),INDEX(Планы!$G$12:$G$111,MATCH(E481,Планы!$A$12:$A$111,0)),"")</f>
        <v/>
      </c>
      <c r="K481" s="21" t="str">
        <f aca="false">IF(I481&lt;&gt;"OK","",IF(E481="",H481,INDEX(Планы!$C$12:$C$111,MATCH(E481,Планы!$A$12:$A$111,0))))</f>
        <v/>
      </c>
      <c r="L481" s="21" t="n">
        <f aca="false">IF(AND(I481="OK",E481&lt;&gt;"",O481=1),MIN(J481,N481),0)</f>
        <v>0</v>
      </c>
      <c r="M481" s="21" t="n">
        <f aca="false">IF(AND(I481="OK",E481&lt;&gt;"",O481=1),MAX(0,N481-J481),0)</f>
        <v>0</v>
      </c>
      <c r="N481" s="21" t="str">
        <f aca="false">IF(AND(I481="OK",E481&lt;&gt;""),SUMIFS($D$12:$D$511,$E$12:$E$511,E481,$F$12:$F$511,F481,$B$12:$B$511,"&lt;="&amp;Календарь!$L$5,$I$12:$I$511,"OK"),"")</f>
        <v/>
      </c>
      <c r="O481" s="19" t="n">
        <f aca="false">IF(AND(I481="OK",E481&lt;&gt;""),IF(COUNTIFS($E$12:E481,E481,$F$12:F481,F481,$I$12:I481,"OK")=1,1,0),0)</f>
        <v>0</v>
      </c>
    </row>
    <row r="482" customFormat="false" ht="22" hidden="false" customHeight="true" outlineLevel="0" collapsed="false">
      <c r="A482" s="6"/>
      <c r="B482" s="5"/>
      <c r="C482" s="6"/>
      <c r="D482" s="7"/>
      <c r="E482" s="6"/>
      <c r="F482" s="5"/>
      <c r="G482" s="6"/>
      <c r="H482" s="6"/>
      <c r="I482" s="19" t="str">
        <f aca="false">IF(COUNTA(A482:H482)=0,"",IF(OR(A482="",NOT(ISNUMBER(B482)),NOT(ISNUMBER(D482)),AND(C482&lt;&gt;"Приход",C482&lt;&gt;"Расход")),"Ошибка: поля или тип",IF(OR(B482&lt;36526,B482&gt;109574,B482&lt;&gt;INT(B482),D482&lt;0),"Ошибка: дата или сумма",IF(COUNTIFS($A$12:$A$511,A482)&lt;&gt;1,"Ошибка: повтор ID",IF(E482="",IF(OR(F482&lt;&gt;"",H482=""),"Ошибка: внеплановая статья/срок","OK"),IF(COUNTIFS(Планы!$A$12:$A$111,E482)&lt;&gt;1,"Ошибка: ID плана",IF(INDEX(Планы!$K$12:$K$111,MATCH(E482,Планы!$A$12:$A$111,0))&lt;&gt;"OK","Ошибка: исходный план",IF(OR(NOT(ISNUMBER(F482)),C482&lt;&gt;INDEX(Планы!$D$12:$D$111,MATCH(E482,Планы!$A$12:$A$111,0))),"Ошибка: срок/направление",IF(AND(F482&gt;=INDEX(Планы!$E$12:$E$111,MATCH(E482,Планы!$A$12:$A$111,0)),F482&lt;=INDEX(Планы!$L$12:$L$111,MATCH(E482,Планы!$A$12:$A$111,0)),IF(INDEX(Планы!$F$12:$F$111,MATCH(E482,Планы!$A$12:$A$111,0))="Разово",F482=INDEX(Планы!$E$12:$E$111,MATCH(E482,Планы!$A$12:$A$111,0)),IF(INDEX(Планы!$F$12:$F$111,MATCH(E482,Планы!$A$12:$A$111,0))="Еженедельно",MOD(F482-INDEX(Планы!$E$12:$E$111,MATCH(E482,Планы!$A$12:$A$111,0)),7)=0,F482=DATE(YEAR(F482),MONTH(F482),MIN(DAY(INDEX(Планы!$E$12:$E$111,MATCH(E482,Планы!$A$12:$A$111,0))),DAY(EOMONTH(F482,0))))))),"OK","Ошибка: нет повторения")))))))))</f>
        <v/>
      </c>
      <c r="J482" s="21" t="str">
        <f aca="false">IF(AND(I482="OK",E482&lt;&gt;""),INDEX(Планы!$G$12:$G$111,MATCH(E482,Планы!$A$12:$A$111,0)),"")</f>
        <v/>
      </c>
      <c r="K482" s="21" t="str">
        <f aca="false">IF(I482&lt;&gt;"OK","",IF(E482="",H482,INDEX(Планы!$C$12:$C$111,MATCH(E482,Планы!$A$12:$A$111,0))))</f>
        <v/>
      </c>
      <c r="L482" s="21" t="n">
        <f aca="false">IF(AND(I482="OK",E482&lt;&gt;"",O482=1),MIN(J482,N482),0)</f>
        <v>0</v>
      </c>
      <c r="M482" s="21" t="n">
        <f aca="false">IF(AND(I482="OK",E482&lt;&gt;"",O482=1),MAX(0,N482-J482),0)</f>
        <v>0</v>
      </c>
      <c r="N482" s="21" t="str">
        <f aca="false">IF(AND(I482="OK",E482&lt;&gt;""),SUMIFS($D$12:$D$511,$E$12:$E$511,E482,$F$12:$F$511,F482,$B$12:$B$511,"&lt;="&amp;Календарь!$L$5,$I$12:$I$511,"OK"),"")</f>
        <v/>
      </c>
      <c r="O482" s="19" t="n">
        <f aca="false">IF(AND(I482="OK",E482&lt;&gt;""),IF(COUNTIFS($E$12:E482,E482,$F$12:F482,F482,$I$12:I482,"OK")=1,1,0),0)</f>
        <v>0</v>
      </c>
    </row>
    <row r="483" customFormat="false" ht="22" hidden="false" customHeight="true" outlineLevel="0" collapsed="false">
      <c r="A483" s="6"/>
      <c r="B483" s="5"/>
      <c r="C483" s="6"/>
      <c r="D483" s="7"/>
      <c r="E483" s="6"/>
      <c r="F483" s="5"/>
      <c r="G483" s="6"/>
      <c r="H483" s="6"/>
      <c r="I483" s="19" t="str">
        <f aca="false">IF(COUNTA(A483:H483)=0,"",IF(OR(A483="",NOT(ISNUMBER(B483)),NOT(ISNUMBER(D483)),AND(C483&lt;&gt;"Приход",C483&lt;&gt;"Расход")),"Ошибка: поля или тип",IF(OR(B483&lt;36526,B483&gt;109574,B483&lt;&gt;INT(B483),D483&lt;0),"Ошибка: дата или сумма",IF(COUNTIFS($A$12:$A$511,A483)&lt;&gt;1,"Ошибка: повтор ID",IF(E483="",IF(OR(F483&lt;&gt;"",H483=""),"Ошибка: внеплановая статья/срок","OK"),IF(COUNTIFS(Планы!$A$12:$A$111,E483)&lt;&gt;1,"Ошибка: ID плана",IF(INDEX(Планы!$K$12:$K$111,MATCH(E483,Планы!$A$12:$A$111,0))&lt;&gt;"OK","Ошибка: исходный план",IF(OR(NOT(ISNUMBER(F483)),C483&lt;&gt;INDEX(Планы!$D$12:$D$111,MATCH(E483,Планы!$A$12:$A$111,0))),"Ошибка: срок/направление",IF(AND(F483&gt;=INDEX(Планы!$E$12:$E$111,MATCH(E483,Планы!$A$12:$A$111,0)),F483&lt;=INDEX(Планы!$L$12:$L$111,MATCH(E483,Планы!$A$12:$A$111,0)),IF(INDEX(Планы!$F$12:$F$111,MATCH(E483,Планы!$A$12:$A$111,0))="Разово",F483=INDEX(Планы!$E$12:$E$111,MATCH(E483,Планы!$A$12:$A$111,0)),IF(INDEX(Планы!$F$12:$F$111,MATCH(E483,Планы!$A$12:$A$111,0))="Еженедельно",MOD(F483-INDEX(Планы!$E$12:$E$111,MATCH(E483,Планы!$A$12:$A$111,0)),7)=0,F483=DATE(YEAR(F483),MONTH(F483),MIN(DAY(INDEX(Планы!$E$12:$E$111,MATCH(E483,Планы!$A$12:$A$111,0))),DAY(EOMONTH(F483,0))))))),"OK","Ошибка: нет повторения")))))))))</f>
        <v/>
      </c>
      <c r="J483" s="21" t="str">
        <f aca="false">IF(AND(I483="OK",E483&lt;&gt;""),INDEX(Планы!$G$12:$G$111,MATCH(E483,Планы!$A$12:$A$111,0)),"")</f>
        <v/>
      </c>
      <c r="K483" s="21" t="str">
        <f aca="false">IF(I483&lt;&gt;"OK","",IF(E483="",H483,INDEX(Планы!$C$12:$C$111,MATCH(E483,Планы!$A$12:$A$111,0))))</f>
        <v/>
      </c>
      <c r="L483" s="21" t="n">
        <f aca="false">IF(AND(I483="OK",E483&lt;&gt;"",O483=1),MIN(J483,N483),0)</f>
        <v>0</v>
      </c>
      <c r="M483" s="21" t="n">
        <f aca="false">IF(AND(I483="OK",E483&lt;&gt;"",O483=1),MAX(0,N483-J483),0)</f>
        <v>0</v>
      </c>
      <c r="N483" s="21" t="str">
        <f aca="false">IF(AND(I483="OK",E483&lt;&gt;""),SUMIFS($D$12:$D$511,$E$12:$E$511,E483,$F$12:$F$511,F483,$B$12:$B$511,"&lt;="&amp;Календарь!$L$5,$I$12:$I$511,"OK"),"")</f>
        <v/>
      </c>
      <c r="O483" s="19" t="n">
        <f aca="false">IF(AND(I483="OK",E483&lt;&gt;""),IF(COUNTIFS($E$12:E483,E483,$F$12:F483,F483,$I$12:I483,"OK")=1,1,0),0)</f>
        <v>0</v>
      </c>
    </row>
    <row r="484" customFormat="false" ht="22" hidden="false" customHeight="true" outlineLevel="0" collapsed="false">
      <c r="A484" s="6"/>
      <c r="B484" s="5"/>
      <c r="C484" s="6"/>
      <c r="D484" s="7"/>
      <c r="E484" s="6"/>
      <c r="F484" s="5"/>
      <c r="G484" s="6"/>
      <c r="H484" s="6"/>
      <c r="I484" s="19" t="str">
        <f aca="false">IF(COUNTA(A484:H484)=0,"",IF(OR(A484="",NOT(ISNUMBER(B484)),NOT(ISNUMBER(D484)),AND(C484&lt;&gt;"Приход",C484&lt;&gt;"Расход")),"Ошибка: поля или тип",IF(OR(B484&lt;36526,B484&gt;109574,B484&lt;&gt;INT(B484),D484&lt;0),"Ошибка: дата или сумма",IF(COUNTIFS($A$12:$A$511,A484)&lt;&gt;1,"Ошибка: повтор ID",IF(E484="",IF(OR(F484&lt;&gt;"",H484=""),"Ошибка: внеплановая статья/срок","OK"),IF(COUNTIFS(Планы!$A$12:$A$111,E484)&lt;&gt;1,"Ошибка: ID плана",IF(INDEX(Планы!$K$12:$K$111,MATCH(E484,Планы!$A$12:$A$111,0))&lt;&gt;"OK","Ошибка: исходный план",IF(OR(NOT(ISNUMBER(F484)),C484&lt;&gt;INDEX(Планы!$D$12:$D$111,MATCH(E484,Планы!$A$12:$A$111,0))),"Ошибка: срок/направление",IF(AND(F484&gt;=INDEX(Планы!$E$12:$E$111,MATCH(E484,Планы!$A$12:$A$111,0)),F484&lt;=INDEX(Планы!$L$12:$L$111,MATCH(E484,Планы!$A$12:$A$111,0)),IF(INDEX(Планы!$F$12:$F$111,MATCH(E484,Планы!$A$12:$A$111,0))="Разово",F484=INDEX(Планы!$E$12:$E$111,MATCH(E484,Планы!$A$12:$A$111,0)),IF(INDEX(Планы!$F$12:$F$111,MATCH(E484,Планы!$A$12:$A$111,0))="Еженедельно",MOD(F484-INDEX(Планы!$E$12:$E$111,MATCH(E484,Планы!$A$12:$A$111,0)),7)=0,F484=DATE(YEAR(F484),MONTH(F484),MIN(DAY(INDEX(Планы!$E$12:$E$111,MATCH(E484,Планы!$A$12:$A$111,0))),DAY(EOMONTH(F484,0))))))),"OK","Ошибка: нет повторения")))))))))</f>
        <v/>
      </c>
      <c r="J484" s="21" t="str">
        <f aca="false">IF(AND(I484="OK",E484&lt;&gt;""),INDEX(Планы!$G$12:$G$111,MATCH(E484,Планы!$A$12:$A$111,0)),"")</f>
        <v/>
      </c>
      <c r="K484" s="21" t="str">
        <f aca="false">IF(I484&lt;&gt;"OK","",IF(E484="",H484,INDEX(Планы!$C$12:$C$111,MATCH(E484,Планы!$A$12:$A$111,0))))</f>
        <v/>
      </c>
      <c r="L484" s="21" t="n">
        <f aca="false">IF(AND(I484="OK",E484&lt;&gt;"",O484=1),MIN(J484,N484),0)</f>
        <v>0</v>
      </c>
      <c r="M484" s="21" t="n">
        <f aca="false">IF(AND(I484="OK",E484&lt;&gt;"",O484=1),MAX(0,N484-J484),0)</f>
        <v>0</v>
      </c>
      <c r="N484" s="21" t="str">
        <f aca="false">IF(AND(I484="OK",E484&lt;&gt;""),SUMIFS($D$12:$D$511,$E$12:$E$511,E484,$F$12:$F$511,F484,$B$12:$B$511,"&lt;="&amp;Календарь!$L$5,$I$12:$I$511,"OK"),"")</f>
        <v/>
      </c>
      <c r="O484" s="19" t="n">
        <f aca="false">IF(AND(I484="OK",E484&lt;&gt;""),IF(COUNTIFS($E$12:E484,E484,$F$12:F484,F484,$I$12:I484,"OK")=1,1,0),0)</f>
        <v>0</v>
      </c>
    </row>
    <row r="485" customFormat="false" ht="22" hidden="false" customHeight="true" outlineLevel="0" collapsed="false">
      <c r="A485" s="6"/>
      <c r="B485" s="5"/>
      <c r="C485" s="6"/>
      <c r="D485" s="7"/>
      <c r="E485" s="6"/>
      <c r="F485" s="5"/>
      <c r="G485" s="6"/>
      <c r="H485" s="6"/>
      <c r="I485" s="19" t="str">
        <f aca="false">IF(COUNTA(A485:H485)=0,"",IF(OR(A485="",NOT(ISNUMBER(B485)),NOT(ISNUMBER(D485)),AND(C485&lt;&gt;"Приход",C485&lt;&gt;"Расход")),"Ошибка: поля или тип",IF(OR(B485&lt;36526,B485&gt;109574,B485&lt;&gt;INT(B485),D485&lt;0),"Ошибка: дата или сумма",IF(COUNTIFS($A$12:$A$511,A485)&lt;&gt;1,"Ошибка: повтор ID",IF(E485="",IF(OR(F485&lt;&gt;"",H485=""),"Ошибка: внеплановая статья/срок","OK"),IF(COUNTIFS(Планы!$A$12:$A$111,E485)&lt;&gt;1,"Ошибка: ID плана",IF(INDEX(Планы!$K$12:$K$111,MATCH(E485,Планы!$A$12:$A$111,0))&lt;&gt;"OK","Ошибка: исходный план",IF(OR(NOT(ISNUMBER(F485)),C485&lt;&gt;INDEX(Планы!$D$12:$D$111,MATCH(E485,Планы!$A$12:$A$111,0))),"Ошибка: срок/направление",IF(AND(F485&gt;=INDEX(Планы!$E$12:$E$111,MATCH(E485,Планы!$A$12:$A$111,0)),F485&lt;=INDEX(Планы!$L$12:$L$111,MATCH(E485,Планы!$A$12:$A$111,0)),IF(INDEX(Планы!$F$12:$F$111,MATCH(E485,Планы!$A$12:$A$111,0))="Разово",F485=INDEX(Планы!$E$12:$E$111,MATCH(E485,Планы!$A$12:$A$111,0)),IF(INDEX(Планы!$F$12:$F$111,MATCH(E485,Планы!$A$12:$A$111,0))="Еженедельно",MOD(F485-INDEX(Планы!$E$12:$E$111,MATCH(E485,Планы!$A$12:$A$111,0)),7)=0,F485=DATE(YEAR(F485),MONTH(F485),MIN(DAY(INDEX(Планы!$E$12:$E$111,MATCH(E485,Планы!$A$12:$A$111,0))),DAY(EOMONTH(F485,0))))))),"OK","Ошибка: нет повторения")))))))))</f>
        <v/>
      </c>
      <c r="J485" s="21" t="str">
        <f aca="false">IF(AND(I485="OK",E485&lt;&gt;""),INDEX(Планы!$G$12:$G$111,MATCH(E485,Планы!$A$12:$A$111,0)),"")</f>
        <v/>
      </c>
      <c r="K485" s="21" t="str">
        <f aca="false">IF(I485&lt;&gt;"OK","",IF(E485="",H485,INDEX(Планы!$C$12:$C$111,MATCH(E485,Планы!$A$12:$A$111,0))))</f>
        <v/>
      </c>
      <c r="L485" s="21" t="n">
        <f aca="false">IF(AND(I485="OK",E485&lt;&gt;"",O485=1),MIN(J485,N485),0)</f>
        <v>0</v>
      </c>
      <c r="M485" s="21" t="n">
        <f aca="false">IF(AND(I485="OK",E485&lt;&gt;"",O485=1),MAX(0,N485-J485),0)</f>
        <v>0</v>
      </c>
      <c r="N485" s="21" t="str">
        <f aca="false">IF(AND(I485="OK",E485&lt;&gt;""),SUMIFS($D$12:$D$511,$E$12:$E$511,E485,$F$12:$F$511,F485,$B$12:$B$511,"&lt;="&amp;Календарь!$L$5,$I$12:$I$511,"OK"),"")</f>
        <v/>
      </c>
      <c r="O485" s="19" t="n">
        <f aca="false">IF(AND(I485="OK",E485&lt;&gt;""),IF(COUNTIFS($E$12:E485,E485,$F$12:F485,F485,$I$12:I485,"OK")=1,1,0),0)</f>
        <v>0</v>
      </c>
    </row>
    <row r="486" customFormat="false" ht="22" hidden="false" customHeight="true" outlineLevel="0" collapsed="false">
      <c r="A486" s="6"/>
      <c r="B486" s="5"/>
      <c r="C486" s="6"/>
      <c r="D486" s="7"/>
      <c r="E486" s="6"/>
      <c r="F486" s="5"/>
      <c r="G486" s="6"/>
      <c r="H486" s="6"/>
      <c r="I486" s="19" t="str">
        <f aca="false">IF(COUNTA(A486:H486)=0,"",IF(OR(A486="",NOT(ISNUMBER(B486)),NOT(ISNUMBER(D486)),AND(C486&lt;&gt;"Приход",C486&lt;&gt;"Расход")),"Ошибка: поля или тип",IF(OR(B486&lt;36526,B486&gt;109574,B486&lt;&gt;INT(B486),D486&lt;0),"Ошибка: дата или сумма",IF(COUNTIFS($A$12:$A$511,A486)&lt;&gt;1,"Ошибка: повтор ID",IF(E486="",IF(OR(F486&lt;&gt;"",H486=""),"Ошибка: внеплановая статья/срок","OK"),IF(COUNTIFS(Планы!$A$12:$A$111,E486)&lt;&gt;1,"Ошибка: ID плана",IF(INDEX(Планы!$K$12:$K$111,MATCH(E486,Планы!$A$12:$A$111,0))&lt;&gt;"OK","Ошибка: исходный план",IF(OR(NOT(ISNUMBER(F486)),C486&lt;&gt;INDEX(Планы!$D$12:$D$111,MATCH(E486,Планы!$A$12:$A$111,0))),"Ошибка: срок/направление",IF(AND(F486&gt;=INDEX(Планы!$E$12:$E$111,MATCH(E486,Планы!$A$12:$A$111,0)),F486&lt;=INDEX(Планы!$L$12:$L$111,MATCH(E486,Планы!$A$12:$A$111,0)),IF(INDEX(Планы!$F$12:$F$111,MATCH(E486,Планы!$A$12:$A$111,0))="Разово",F486=INDEX(Планы!$E$12:$E$111,MATCH(E486,Планы!$A$12:$A$111,0)),IF(INDEX(Планы!$F$12:$F$111,MATCH(E486,Планы!$A$12:$A$111,0))="Еженедельно",MOD(F486-INDEX(Планы!$E$12:$E$111,MATCH(E486,Планы!$A$12:$A$111,0)),7)=0,F486=DATE(YEAR(F486),MONTH(F486),MIN(DAY(INDEX(Планы!$E$12:$E$111,MATCH(E486,Планы!$A$12:$A$111,0))),DAY(EOMONTH(F486,0))))))),"OK","Ошибка: нет повторения")))))))))</f>
        <v/>
      </c>
      <c r="J486" s="21" t="str">
        <f aca="false">IF(AND(I486="OK",E486&lt;&gt;""),INDEX(Планы!$G$12:$G$111,MATCH(E486,Планы!$A$12:$A$111,0)),"")</f>
        <v/>
      </c>
      <c r="K486" s="21" t="str">
        <f aca="false">IF(I486&lt;&gt;"OK","",IF(E486="",H486,INDEX(Планы!$C$12:$C$111,MATCH(E486,Планы!$A$12:$A$111,0))))</f>
        <v/>
      </c>
      <c r="L486" s="21" t="n">
        <f aca="false">IF(AND(I486="OK",E486&lt;&gt;"",O486=1),MIN(J486,N486),0)</f>
        <v>0</v>
      </c>
      <c r="M486" s="21" t="n">
        <f aca="false">IF(AND(I486="OK",E486&lt;&gt;"",O486=1),MAX(0,N486-J486),0)</f>
        <v>0</v>
      </c>
      <c r="N486" s="21" t="str">
        <f aca="false">IF(AND(I486="OK",E486&lt;&gt;""),SUMIFS($D$12:$D$511,$E$12:$E$511,E486,$F$12:$F$511,F486,$B$12:$B$511,"&lt;="&amp;Календарь!$L$5,$I$12:$I$511,"OK"),"")</f>
        <v/>
      </c>
      <c r="O486" s="19" t="n">
        <f aca="false">IF(AND(I486="OK",E486&lt;&gt;""),IF(COUNTIFS($E$12:E486,E486,$F$12:F486,F486,$I$12:I486,"OK")=1,1,0),0)</f>
        <v>0</v>
      </c>
    </row>
    <row r="487" customFormat="false" ht="22" hidden="false" customHeight="true" outlineLevel="0" collapsed="false">
      <c r="A487" s="6"/>
      <c r="B487" s="5"/>
      <c r="C487" s="6"/>
      <c r="D487" s="7"/>
      <c r="E487" s="6"/>
      <c r="F487" s="5"/>
      <c r="G487" s="6"/>
      <c r="H487" s="6"/>
      <c r="I487" s="19" t="str">
        <f aca="false">IF(COUNTA(A487:H487)=0,"",IF(OR(A487="",NOT(ISNUMBER(B487)),NOT(ISNUMBER(D487)),AND(C487&lt;&gt;"Приход",C487&lt;&gt;"Расход")),"Ошибка: поля или тип",IF(OR(B487&lt;36526,B487&gt;109574,B487&lt;&gt;INT(B487),D487&lt;0),"Ошибка: дата или сумма",IF(COUNTIFS($A$12:$A$511,A487)&lt;&gt;1,"Ошибка: повтор ID",IF(E487="",IF(OR(F487&lt;&gt;"",H487=""),"Ошибка: внеплановая статья/срок","OK"),IF(COUNTIFS(Планы!$A$12:$A$111,E487)&lt;&gt;1,"Ошибка: ID плана",IF(INDEX(Планы!$K$12:$K$111,MATCH(E487,Планы!$A$12:$A$111,0))&lt;&gt;"OK","Ошибка: исходный план",IF(OR(NOT(ISNUMBER(F487)),C487&lt;&gt;INDEX(Планы!$D$12:$D$111,MATCH(E487,Планы!$A$12:$A$111,0))),"Ошибка: срок/направление",IF(AND(F487&gt;=INDEX(Планы!$E$12:$E$111,MATCH(E487,Планы!$A$12:$A$111,0)),F487&lt;=INDEX(Планы!$L$12:$L$111,MATCH(E487,Планы!$A$12:$A$111,0)),IF(INDEX(Планы!$F$12:$F$111,MATCH(E487,Планы!$A$12:$A$111,0))="Разово",F487=INDEX(Планы!$E$12:$E$111,MATCH(E487,Планы!$A$12:$A$111,0)),IF(INDEX(Планы!$F$12:$F$111,MATCH(E487,Планы!$A$12:$A$111,0))="Еженедельно",MOD(F487-INDEX(Планы!$E$12:$E$111,MATCH(E487,Планы!$A$12:$A$111,0)),7)=0,F487=DATE(YEAR(F487),MONTH(F487),MIN(DAY(INDEX(Планы!$E$12:$E$111,MATCH(E487,Планы!$A$12:$A$111,0))),DAY(EOMONTH(F487,0))))))),"OK","Ошибка: нет повторения")))))))))</f>
        <v/>
      </c>
      <c r="J487" s="21" t="str">
        <f aca="false">IF(AND(I487="OK",E487&lt;&gt;""),INDEX(Планы!$G$12:$G$111,MATCH(E487,Планы!$A$12:$A$111,0)),"")</f>
        <v/>
      </c>
      <c r="K487" s="21" t="str">
        <f aca="false">IF(I487&lt;&gt;"OK","",IF(E487="",H487,INDEX(Планы!$C$12:$C$111,MATCH(E487,Планы!$A$12:$A$111,0))))</f>
        <v/>
      </c>
      <c r="L487" s="21" t="n">
        <f aca="false">IF(AND(I487="OK",E487&lt;&gt;"",O487=1),MIN(J487,N487),0)</f>
        <v>0</v>
      </c>
      <c r="M487" s="21" t="n">
        <f aca="false">IF(AND(I487="OK",E487&lt;&gt;"",O487=1),MAX(0,N487-J487),0)</f>
        <v>0</v>
      </c>
      <c r="N487" s="21" t="str">
        <f aca="false">IF(AND(I487="OK",E487&lt;&gt;""),SUMIFS($D$12:$D$511,$E$12:$E$511,E487,$F$12:$F$511,F487,$B$12:$B$511,"&lt;="&amp;Календарь!$L$5,$I$12:$I$511,"OK"),"")</f>
        <v/>
      </c>
      <c r="O487" s="19" t="n">
        <f aca="false">IF(AND(I487="OK",E487&lt;&gt;""),IF(COUNTIFS($E$12:E487,E487,$F$12:F487,F487,$I$12:I487,"OK")=1,1,0),0)</f>
        <v>0</v>
      </c>
    </row>
    <row r="488" customFormat="false" ht="22" hidden="false" customHeight="true" outlineLevel="0" collapsed="false">
      <c r="A488" s="6"/>
      <c r="B488" s="5"/>
      <c r="C488" s="6"/>
      <c r="D488" s="7"/>
      <c r="E488" s="6"/>
      <c r="F488" s="5"/>
      <c r="G488" s="6"/>
      <c r="H488" s="6"/>
      <c r="I488" s="19" t="str">
        <f aca="false">IF(COUNTA(A488:H488)=0,"",IF(OR(A488="",NOT(ISNUMBER(B488)),NOT(ISNUMBER(D488)),AND(C488&lt;&gt;"Приход",C488&lt;&gt;"Расход")),"Ошибка: поля или тип",IF(OR(B488&lt;36526,B488&gt;109574,B488&lt;&gt;INT(B488),D488&lt;0),"Ошибка: дата или сумма",IF(COUNTIFS($A$12:$A$511,A488)&lt;&gt;1,"Ошибка: повтор ID",IF(E488="",IF(OR(F488&lt;&gt;"",H488=""),"Ошибка: внеплановая статья/срок","OK"),IF(COUNTIFS(Планы!$A$12:$A$111,E488)&lt;&gt;1,"Ошибка: ID плана",IF(INDEX(Планы!$K$12:$K$111,MATCH(E488,Планы!$A$12:$A$111,0))&lt;&gt;"OK","Ошибка: исходный план",IF(OR(NOT(ISNUMBER(F488)),C488&lt;&gt;INDEX(Планы!$D$12:$D$111,MATCH(E488,Планы!$A$12:$A$111,0))),"Ошибка: срок/направление",IF(AND(F488&gt;=INDEX(Планы!$E$12:$E$111,MATCH(E488,Планы!$A$12:$A$111,0)),F488&lt;=INDEX(Планы!$L$12:$L$111,MATCH(E488,Планы!$A$12:$A$111,0)),IF(INDEX(Планы!$F$12:$F$111,MATCH(E488,Планы!$A$12:$A$111,0))="Разово",F488=INDEX(Планы!$E$12:$E$111,MATCH(E488,Планы!$A$12:$A$111,0)),IF(INDEX(Планы!$F$12:$F$111,MATCH(E488,Планы!$A$12:$A$111,0))="Еженедельно",MOD(F488-INDEX(Планы!$E$12:$E$111,MATCH(E488,Планы!$A$12:$A$111,0)),7)=0,F488=DATE(YEAR(F488),MONTH(F488),MIN(DAY(INDEX(Планы!$E$12:$E$111,MATCH(E488,Планы!$A$12:$A$111,0))),DAY(EOMONTH(F488,0))))))),"OK","Ошибка: нет повторения")))))))))</f>
        <v/>
      </c>
      <c r="J488" s="21" t="str">
        <f aca="false">IF(AND(I488="OK",E488&lt;&gt;""),INDEX(Планы!$G$12:$G$111,MATCH(E488,Планы!$A$12:$A$111,0)),"")</f>
        <v/>
      </c>
      <c r="K488" s="21" t="str">
        <f aca="false">IF(I488&lt;&gt;"OK","",IF(E488="",H488,INDEX(Планы!$C$12:$C$111,MATCH(E488,Планы!$A$12:$A$111,0))))</f>
        <v/>
      </c>
      <c r="L488" s="21" t="n">
        <f aca="false">IF(AND(I488="OK",E488&lt;&gt;"",O488=1),MIN(J488,N488),0)</f>
        <v>0</v>
      </c>
      <c r="M488" s="21" t="n">
        <f aca="false">IF(AND(I488="OK",E488&lt;&gt;"",O488=1),MAX(0,N488-J488),0)</f>
        <v>0</v>
      </c>
      <c r="N488" s="21" t="str">
        <f aca="false">IF(AND(I488="OK",E488&lt;&gt;""),SUMIFS($D$12:$D$511,$E$12:$E$511,E488,$F$12:$F$511,F488,$B$12:$B$511,"&lt;="&amp;Календарь!$L$5,$I$12:$I$511,"OK"),"")</f>
        <v/>
      </c>
      <c r="O488" s="19" t="n">
        <f aca="false">IF(AND(I488="OK",E488&lt;&gt;""),IF(COUNTIFS($E$12:E488,E488,$F$12:F488,F488,$I$12:I488,"OK")=1,1,0),0)</f>
        <v>0</v>
      </c>
    </row>
    <row r="489" customFormat="false" ht="22" hidden="false" customHeight="true" outlineLevel="0" collapsed="false">
      <c r="A489" s="6"/>
      <c r="B489" s="5"/>
      <c r="C489" s="6"/>
      <c r="D489" s="7"/>
      <c r="E489" s="6"/>
      <c r="F489" s="5"/>
      <c r="G489" s="6"/>
      <c r="H489" s="6"/>
      <c r="I489" s="19" t="str">
        <f aca="false">IF(COUNTA(A489:H489)=0,"",IF(OR(A489="",NOT(ISNUMBER(B489)),NOT(ISNUMBER(D489)),AND(C489&lt;&gt;"Приход",C489&lt;&gt;"Расход")),"Ошибка: поля или тип",IF(OR(B489&lt;36526,B489&gt;109574,B489&lt;&gt;INT(B489),D489&lt;0),"Ошибка: дата или сумма",IF(COUNTIFS($A$12:$A$511,A489)&lt;&gt;1,"Ошибка: повтор ID",IF(E489="",IF(OR(F489&lt;&gt;"",H489=""),"Ошибка: внеплановая статья/срок","OK"),IF(COUNTIFS(Планы!$A$12:$A$111,E489)&lt;&gt;1,"Ошибка: ID плана",IF(INDEX(Планы!$K$12:$K$111,MATCH(E489,Планы!$A$12:$A$111,0))&lt;&gt;"OK","Ошибка: исходный план",IF(OR(NOT(ISNUMBER(F489)),C489&lt;&gt;INDEX(Планы!$D$12:$D$111,MATCH(E489,Планы!$A$12:$A$111,0))),"Ошибка: срок/направление",IF(AND(F489&gt;=INDEX(Планы!$E$12:$E$111,MATCH(E489,Планы!$A$12:$A$111,0)),F489&lt;=INDEX(Планы!$L$12:$L$111,MATCH(E489,Планы!$A$12:$A$111,0)),IF(INDEX(Планы!$F$12:$F$111,MATCH(E489,Планы!$A$12:$A$111,0))="Разово",F489=INDEX(Планы!$E$12:$E$111,MATCH(E489,Планы!$A$12:$A$111,0)),IF(INDEX(Планы!$F$12:$F$111,MATCH(E489,Планы!$A$12:$A$111,0))="Еженедельно",MOD(F489-INDEX(Планы!$E$12:$E$111,MATCH(E489,Планы!$A$12:$A$111,0)),7)=0,F489=DATE(YEAR(F489),MONTH(F489),MIN(DAY(INDEX(Планы!$E$12:$E$111,MATCH(E489,Планы!$A$12:$A$111,0))),DAY(EOMONTH(F489,0))))))),"OK","Ошибка: нет повторения")))))))))</f>
        <v/>
      </c>
      <c r="J489" s="21" t="str">
        <f aca="false">IF(AND(I489="OK",E489&lt;&gt;""),INDEX(Планы!$G$12:$G$111,MATCH(E489,Планы!$A$12:$A$111,0)),"")</f>
        <v/>
      </c>
      <c r="K489" s="21" t="str">
        <f aca="false">IF(I489&lt;&gt;"OK","",IF(E489="",H489,INDEX(Планы!$C$12:$C$111,MATCH(E489,Планы!$A$12:$A$111,0))))</f>
        <v/>
      </c>
      <c r="L489" s="21" t="n">
        <f aca="false">IF(AND(I489="OK",E489&lt;&gt;"",O489=1),MIN(J489,N489),0)</f>
        <v>0</v>
      </c>
      <c r="M489" s="21" t="n">
        <f aca="false">IF(AND(I489="OK",E489&lt;&gt;"",O489=1),MAX(0,N489-J489),0)</f>
        <v>0</v>
      </c>
      <c r="N489" s="21" t="str">
        <f aca="false">IF(AND(I489="OK",E489&lt;&gt;""),SUMIFS($D$12:$D$511,$E$12:$E$511,E489,$F$12:$F$511,F489,$B$12:$B$511,"&lt;="&amp;Календарь!$L$5,$I$12:$I$511,"OK"),"")</f>
        <v/>
      </c>
      <c r="O489" s="19" t="n">
        <f aca="false">IF(AND(I489="OK",E489&lt;&gt;""),IF(COUNTIFS($E$12:E489,E489,$F$12:F489,F489,$I$12:I489,"OK")=1,1,0),0)</f>
        <v>0</v>
      </c>
    </row>
    <row r="490" customFormat="false" ht="22" hidden="false" customHeight="true" outlineLevel="0" collapsed="false">
      <c r="A490" s="6"/>
      <c r="B490" s="5"/>
      <c r="C490" s="6"/>
      <c r="D490" s="7"/>
      <c r="E490" s="6"/>
      <c r="F490" s="5"/>
      <c r="G490" s="6"/>
      <c r="H490" s="6"/>
      <c r="I490" s="19" t="str">
        <f aca="false">IF(COUNTA(A490:H490)=0,"",IF(OR(A490="",NOT(ISNUMBER(B490)),NOT(ISNUMBER(D490)),AND(C490&lt;&gt;"Приход",C490&lt;&gt;"Расход")),"Ошибка: поля или тип",IF(OR(B490&lt;36526,B490&gt;109574,B490&lt;&gt;INT(B490),D490&lt;0),"Ошибка: дата или сумма",IF(COUNTIFS($A$12:$A$511,A490)&lt;&gt;1,"Ошибка: повтор ID",IF(E490="",IF(OR(F490&lt;&gt;"",H490=""),"Ошибка: внеплановая статья/срок","OK"),IF(COUNTIFS(Планы!$A$12:$A$111,E490)&lt;&gt;1,"Ошибка: ID плана",IF(INDEX(Планы!$K$12:$K$111,MATCH(E490,Планы!$A$12:$A$111,0))&lt;&gt;"OK","Ошибка: исходный план",IF(OR(NOT(ISNUMBER(F490)),C490&lt;&gt;INDEX(Планы!$D$12:$D$111,MATCH(E490,Планы!$A$12:$A$111,0))),"Ошибка: срок/направление",IF(AND(F490&gt;=INDEX(Планы!$E$12:$E$111,MATCH(E490,Планы!$A$12:$A$111,0)),F490&lt;=INDEX(Планы!$L$12:$L$111,MATCH(E490,Планы!$A$12:$A$111,0)),IF(INDEX(Планы!$F$12:$F$111,MATCH(E490,Планы!$A$12:$A$111,0))="Разово",F490=INDEX(Планы!$E$12:$E$111,MATCH(E490,Планы!$A$12:$A$111,0)),IF(INDEX(Планы!$F$12:$F$111,MATCH(E490,Планы!$A$12:$A$111,0))="Еженедельно",MOD(F490-INDEX(Планы!$E$12:$E$111,MATCH(E490,Планы!$A$12:$A$111,0)),7)=0,F490=DATE(YEAR(F490),MONTH(F490),MIN(DAY(INDEX(Планы!$E$12:$E$111,MATCH(E490,Планы!$A$12:$A$111,0))),DAY(EOMONTH(F490,0))))))),"OK","Ошибка: нет повторения")))))))))</f>
        <v/>
      </c>
      <c r="J490" s="21" t="str">
        <f aca="false">IF(AND(I490="OK",E490&lt;&gt;""),INDEX(Планы!$G$12:$G$111,MATCH(E490,Планы!$A$12:$A$111,0)),"")</f>
        <v/>
      </c>
      <c r="K490" s="21" t="str">
        <f aca="false">IF(I490&lt;&gt;"OK","",IF(E490="",H490,INDEX(Планы!$C$12:$C$111,MATCH(E490,Планы!$A$12:$A$111,0))))</f>
        <v/>
      </c>
      <c r="L490" s="21" t="n">
        <f aca="false">IF(AND(I490="OK",E490&lt;&gt;"",O490=1),MIN(J490,N490),0)</f>
        <v>0</v>
      </c>
      <c r="M490" s="21" t="n">
        <f aca="false">IF(AND(I490="OK",E490&lt;&gt;"",O490=1),MAX(0,N490-J490),0)</f>
        <v>0</v>
      </c>
      <c r="N490" s="21" t="str">
        <f aca="false">IF(AND(I490="OK",E490&lt;&gt;""),SUMIFS($D$12:$D$511,$E$12:$E$511,E490,$F$12:$F$511,F490,$B$12:$B$511,"&lt;="&amp;Календарь!$L$5,$I$12:$I$511,"OK"),"")</f>
        <v/>
      </c>
      <c r="O490" s="19" t="n">
        <f aca="false">IF(AND(I490="OK",E490&lt;&gt;""),IF(COUNTIFS($E$12:E490,E490,$F$12:F490,F490,$I$12:I490,"OK")=1,1,0),0)</f>
        <v>0</v>
      </c>
    </row>
    <row r="491" customFormat="false" ht="22" hidden="false" customHeight="true" outlineLevel="0" collapsed="false">
      <c r="A491" s="6"/>
      <c r="B491" s="5"/>
      <c r="C491" s="6"/>
      <c r="D491" s="7"/>
      <c r="E491" s="6"/>
      <c r="F491" s="5"/>
      <c r="G491" s="6"/>
      <c r="H491" s="6"/>
      <c r="I491" s="19" t="str">
        <f aca="false">IF(COUNTA(A491:H491)=0,"",IF(OR(A491="",NOT(ISNUMBER(B491)),NOT(ISNUMBER(D491)),AND(C491&lt;&gt;"Приход",C491&lt;&gt;"Расход")),"Ошибка: поля или тип",IF(OR(B491&lt;36526,B491&gt;109574,B491&lt;&gt;INT(B491),D491&lt;0),"Ошибка: дата или сумма",IF(COUNTIFS($A$12:$A$511,A491)&lt;&gt;1,"Ошибка: повтор ID",IF(E491="",IF(OR(F491&lt;&gt;"",H491=""),"Ошибка: внеплановая статья/срок","OK"),IF(COUNTIFS(Планы!$A$12:$A$111,E491)&lt;&gt;1,"Ошибка: ID плана",IF(INDEX(Планы!$K$12:$K$111,MATCH(E491,Планы!$A$12:$A$111,0))&lt;&gt;"OK","Ошибка: исходный план",IF(OR(NOT(ISNUMBER(F491)),C491&lt;&gt;INDEX(Планы!$D$12:$D$111,MATCH(E491,Планы!$A$12:$A$111,0))),"Ошибка: срок/направление",IF(AND(F491&gt;=INDEX(Планы!$E$12:$E$111,MATCH(E491,Планы!$A$12:$A$111,0)),F491&lt;=INDEX(Планы!$L$12:$L$111,MATCH(E491,Планы!$A$12:$A$111,0)),IF(INDEX(Планы!$F$12:$F$111,MATCH(E491,Планы!$A$12:$A$111,0))="Разово",F491=INDEX(Планы!$E$12:$E$111,MATCH(E491,Планы!$A$12:$A$111,0)),IF(INDEX(Планы!$F$12:$F$111,MATCH(E491,Планы!$A$12:$A$111,0))="Еженедельно",MOD(F491-INDEX(Планы!$E$12:$E$111,MATCH(E491,Планы!$A$12:$A$111,0)),7)=0,F491=DATE(YEAR(F491),MONTH(F491),MIN(DAY(INDEX(Планы!$E$12:$E$111,MATCH(E491,Планы!$A$12:$A$111,0))),DAY(EOMONTH(F491,0))))))),"OK","Ошибка: нет повторения")))))))))</f>
        <v/>
      </c>
      <c r="J491" s="21" t="str">
        <f aca="false">IF(AND(I491="OK",E491&lt;&gt;""),INDEX(Планы!$G$12:$G$111,MATCH(E491,Планы!$A$12:$A$111,0)),"")</f>
        <v/>
      </c>
      <c r="K491" s="21" t="str">
        <f aca="false">IF(I491&lt;&gt;"OK","",IF(E491="",H491,INDEX(Планы!$C$12:$C$111,MATCH(E491,Планы!$A$12:$A$111,0))))</f>
        <v/>
      </c>
      <c r="L491" s="21" t="n">
        <f aca="false">IF(AND(I491="OK",E491&lt;&gt;"",O491=1),MIN(J491,N491),0)</f>
        <v>0</v>
      </c>
      <c r="M491" s="21" t="n">
        <f aca="false">IF(AND(I491="OK",E491&lt;&gt;"",O491=1),MAX(0,N491-J491),0)</f>
        <v>0</v>
      </c>
      <c r="N491" s="21" t="str">
        <f aca="false">IF(AND(I491="OK",E491&lt;&gt;""),SUMIFS($D$12:$D$511,$E$12:$E$511,E491,$F$12:$F$511,F491,$B$12:$B$511,"&lt;="&amp;Календарь!$L$5,$I$12:$I$511,"OK"),"")</f>
        <v/>
      </c>
      <c r="O491" s="19" t="n">
        <f aca="false">IF(AND(I491="OK",E491&lt;&gt;""),IF(COUNTIFS($E$12:E491,E491,$F$12:F491,F491,$I$12:I491,"OK")=1,1,0),0)</f>
        <v>0</v>
      </c>
    </row>
    <row r="492" customFormat="false" ht="22" hidden="false" customHeight="true" outlineLevel="0" collapsed="false">
      <c r="A492" s="6"/>
      <c r="B492" s="5"/>
      <c r="C492" s="6"/>
      <c r="D492" s="7"/>
      <c r="E492" s="6"/>
      <c r="F492" s="5"/>
      <c r="G492" s="6"/>
      <c r="H492" s="6"/>
      <c r="I492" s="19" t="str">
        <f aca="false">IF(COUNTA(A492:H492)=0,"",IF(OR(A492="",NOT(ISNUMBER(B492)),NOT(ISNUMBER(D492)),AND(C492&lt;&gt;"Приход",C492&lt;&gt;"Расход")),"Ошибка: поля или тип",IF(OR(B492&lt;36526,B492&gt;109574,B492&lt;&gt;INT(B492),D492&lt;0),"Ошибка: дата или сумма",IF(COUNTIFS($A$12:$A$511,A492)&lt;&gt;1,"Ошибка: повтор ID",IF(E492="",IF(OR(F492&lt;&gt;"",H492=""),"Ошибка: внеплановая статья/срок","OK"),IF(COUNTIFS(Планы!$A$12:$A$111,E492)&lt;&gt;1,"Ошибка: ID плана",IF(INDEX(Планы!$K$12:$K$111,MATCH(E492,Планы!$A$12:$A$111,0))&lt;&gt;"OK","Ошибка: исходный план",IF(OR(NOT(ISNUMBER(F492)),C492&lt;&gt;INDEX(Планы!$D$12:$D$111,MATCH(E492,Планы!$A$12:$A$111,0))),"Ошибка: срок/направление",IF(AND(F492&gt;=INDEX(Планы!$E$12:$E$111,MATCH(E492,Планы!$A$12:$A$111,0)),F492&lt;=INDEX(Планы!$L$12:$L$111,MATCH(E492,Планы!$A$12:$A$111,0)),IF(INDEX(Планы!$F$12:$F$111,MATCH(E492,Планы!$A$12:$A$111,0))="Разово",F492=INDEX(Планы!$E$12:$E$111,MATCH(E492,Планы!$A$12:$A$111,0)),IF(INDEX(Планы!$F$12:$F$111,MATCH(E492,Планы!$A$12:$A$111,0))="Еженедельно",MOD(F492-INDEX(Планы!$E$12:$E$111,MATCH(E492,Планы!$A$12:$A$111,0)),7)=0,F492=DATE(YEAR(F492),MONTH(F492),MIN(DAY(INDEX(Планы!$E$12:$E$111,MATCH(E492,Планы!$A$12:$A$111,0))),DAY(EOMONTH(F492,0))))))),"OK","Ошибка: нет повторения")))))))))</f>
        <v/>
      </c>
      <c r="J492" s="21" t="str">
        <f aca="false">IF(AND(I492="OK",E492&lt;&gt;""),INDEX(Планы!$G$12:$G$111,MATCH(E492,Планы!$A$12:$A$111,0)),"")</f>
        <v/>
      </c>
      <c r="K492" s="21" t="str">
        <f aca="false">IF(I492&lt;&gt;"OK","",IF(E492="",H492,INDEX(Планы!$C$12:$C$111,MATCH(E492,Планы!$A$12:$A$111,0))))</f>
        <v/>
      </c>
      <c r="L492" s="21" t="n">
        <f aca="false">IF(AND(I492="OK",E492&lt;&gt;"",O492=1),MIN(J492,N492),0)</f>
        <v>0</v>
      </c>
      <c r="M492" s="21" t="n">
        <f aca="false">IF(AND(I492="OK",E492&lt;&gt;"",O492=1),MAX(0,N492-J492),0)</f>
        <v>0</v>
      </c>
      <c r="N492" s="21" t="str">
        <f aca="false">IF(AND(I492="OK",E492&lt;&gt;""),SUMIFS($D$12:$D$511,$E$12:$E$511,E492,$F$12:$F$511,F492,$B$12:$B$511,"&lt;="&amp;Календарь!$L$5,$I$12:$I$511,"OK"),"")</f>
        <v/>
      </c>
      <c r="O492" s="19" t="n">
        <f aca="false">IF(AND(I492="OK",E492&lt;&gt;""),IF(COUNTIFS($E$12:E492,E492,$F$12:F492,F492,$I$12:I492,"OK")=1,1,0),0)</f>
        <v>0</v>
      </c>
    </row>
    <row r="493" customFormat="false" ht="22" hidden="false" customHeight="true" outlineLevel="0" collapsed="false">
      <c r="A493" s="6"/>
      <c r="B493" s="5"/>
      <c r="C493" s="6"/>
      <c r="D493" s="7"/>
      <c r="E493" s="6"/>
      <c r="F493" s="5"/>
      <c r="G493" s="6"/>
      <c r="H493" s="6"/>
      <c r="I493" s="19" t="str">
        <f aca="false">IF(COUNTA(A493:H493)=0,"",IF(OR(A493="",NOT(ISNUMBER(B493)),NOT(ISNUMBER(D493)),AND(C493&lt;&gt;"Приход",C493&lt;&gt;"Расход")),"Ошибка: поля или тип",IF(OR(B493&lt;36526,B493&gt;109574,B493&lt;&gt;INT(B493),D493&lt;0),"Ошибка: дата или сумма",IF(COUNTIFS($A$12:$A$511,A493)&lt;&gt;1,"Ошибка: повтор ID",IF(E493="",IF(OR(F493&lt;&gt;"",H493=""),"Ошибка: внеплановая статья/срок","OK"),IF(COUNTIFS(Планы!$A$12:$A$111,E493)&lt;&gt;1,"Ошибка: ID плана",IF(INDEX(Планы!$K$12:$K$111,MATCH(E493,Планы!$A$12:$A$111,0))&lt;&gt;"OK","Ошибка: исходный план",IF(OR(NOT(ISNUMBER(F493)),C493&lt;&gt;INDEX(Планы!$D$12:$D$111,MATCH(E493,Планы!$A$12:$A$111,0))),"Ошибка: срок/направление",IF(AND(F493&gt;=INDEX(Планы!$E$12:$E$111,MATCH(E493,Планы!$A$12:$A$111,0)),F493&lt;=INDEX(Планы!$L$12:$L$111,MATCH(E493,Планы!$A$12:$A$111,0)),IF(INDEX(Планы!$F$12:$F$111,MATCH(E493,Планы!$A$12:$A$111,0))="Разово",F493=INDEX(Планы!$E$12:$E$111,MATCH(E493,Планы!$A$12:$A$111,0)),IF(INDEX(Планы!$F$12:$F$111,MATCH(E493,Планы!$A$12:$A$111,0))="Еженедельно",MOD(F493-INDEX(Планы!$E$12:$E$111,MATCH(E493,Планы!$A$12:$A$111,0)),7)=0,F493=DATE(YEAR(F493),MONTH(F493),MIN(DAY(INDEX(Планы!$E$12:$E$111,MATCH(E493,Планы!$A$12:$A$111,0))),DAY(EOMONTH(F493,0))))))),"OK","Ошибка: нет повторения")))))))))</f>
        <v/>
      </c>
      <c r="J493" s="21" t="str">
        <f aca="false">IF(AND(I493="OK",E493&lt;&gt;""),INDEX(Планы!$G$12:$G$111,MATCH(E493,Планы!$A$12:$A$111,0)),"")</f>
        <v/>
      </c>
      <c r="K493" s="21" t="str">
        <f aca="false">IF(I493&lt;&gt;"OK","",IF(E493="",H493,INDEX(Планы!$C$12:$C$111,MATCH(E493,Планы!$A$12:$A$111,0))))</f>
        <v/>
      </c>
      <c r="L493" s="21" t="n">
        <f aca="false">IF(AND(I493="OK",E493&lt;&gt;"",O493=1),MIN(J493,N493),0)</f>
        <v>0</v>
      </c>
      <c r="M493" s="21" t="n">
        <f aca="false">IF(AND(I493="OK",E493&lt;&gt;"",O493=1),MAX(0,N493-J493),0)</f>
        <v>0</v>
      </c>
      <c r="N493" s="21" t="str">
        <f aca="false">IF(AND(I493="OK",E493&lt;&gt;""),SUMIFS($D$12:$D$511,$E$12:$E$511,E493,$F$12:$F$511,F493,$B$12:$B$511,"&lt;="&amp;Календарь!$L$5,$I$12:$I$511,"OK"),"")</f>
        <v/>
      </c>
      <c r="O493" s="19" t="n">
        <f aca="false">IF(AND(I493="OK",E493&lt;&gt;""),IF(COUNTIFS($E$12:E493,E493,$F$12:F493,F493,$I$12:I493,"OK")=1,1,0),0)</f>
        <v>0</v>
      </c>
    </row>
    <row r="494" customFormat="false" ht="22" hidden="false" customHeight="true" outlineLevel="0" collapsed="false">
      <c r="A494" s="6"/>
      <c r="B494" s="5"/>
      <c r="C494" s="6"/>
      <c r="D494" s="7"/>
      <c r="E494" s="6"/>
      <c r="F494" s="5"/>
      <c r="G494" s="6"/>
      <c r="H494" s="6"/>
      <c r="I494" s="19" t="str">
        <f aca="false">IF(COUNTA(A494:H494)=0,"",IF(OR(A494="",NOT(ISNUMBER(B494)),NOT(ISNUMBER(D494)),AND(C494&lt;&gt;"Приход",C494&lt;&gt;"Расход")),"Ошибка: поля или тип",IF(OR(B494&lt;36526,B494&gt;109574,B494&lt;&gt;INT(B494),D494&lt;0),"Ошибка: дата или сумма",IF(COUNTIFS($A$12:$A$511,A494)&lt;&gt;1,"Ошибка: повтор ID",IF(E494="",IF(OR(F494&lt;&gt;"",H494=""),"Ошибка: внеплановая статья/срок","OK"),IF(COUNTIFS(Планы!$A$12:$A$111,E494)&lt;&gt;1,"Ошибка: ID плана",IF(INDEX(Планы!$K$12:$K$111,MATCH(E494,Планы!$A$12:$A$111,0))&lt;&gt;"OK","Ошибка: исходный план",IF(OR(NOT(ISNUMBER(F494)),C494&lt;&gt;INDEX(Планы!$D$12:$D$111,MATCH(E494,Планы!$A$12:$A$111,0))),"Ошибка: срок/направление",IF(AND(F494&gt;=INDEX(Планы!$E$12:$E$111,MATCH(E494,Планы!$A$12:$A$111,0)),F494&lt;=INDEX(Планы!$L$12:$L$111,MATCH(E494,Планы!$A$12:$A$111,0)),IF(INDEX(Планы!$F$12:$F$111,MATCH(E494,Планы!$A$12:$A$111,0))="Разово",F494=INDEX(Планы!$E$12:$E$111,MATCH(E494,Планы!$A$12:$A$111,0)),IF(INDEX(Планы!$F$12:$F$111,MATCH(E494,Планы!$A$12:$A$111,0))="Еженедельно",MOD(F494-INDEX(Планы!$E$12:$E$111,MATCH(E494,Планы!$A$12:$A$111,0)),7)=0,F494=DATE(YEAR(F494),MONTH(F494),MIN(DAY(INDEX(Планы!$E$12:$E$111,MATCH(E494,Планы!$A$12:$A$111,0))),DAY(EOMONTH(F494,0))))))),"OK","Ошибка: нет повторения")))))))))</f>
        <v/>
      </c>
      <c r="J494" s="21" t="str">
        <f aca="false">IF(AND(I494="OK",E494&lt;&gt;""),INDEX(Планы!$G$12:$G$111,MATCH(E494,Планы!$A$12:$A$111,0)),"")</f>
        <v/>
      </c>
      <c r="K494" s="21" t="str">
        <f aca="false">IF(I494&lt;&gt;"OK","",IF(E494="",H494,INDEX(Планы!$C$12:$C$111,MATCH(E494,Планы!$A$12:$A$111,0))))</f>
        <v/>
      </c>
      <c r="L494" s="21" t="n">
        <f aca="false">IF(AND(I494="OK",E494&lt;&gt;"",O494=1),MIN(J494,N494),0)</f>
        <v>0</v>
      </c>
      <c r="M494" s="21" t="n">
        <f aca="false">IF(AND(I494="OK",E494&lt;&gt;"",O494=1),MAX(0,N494-J494),0)</f>
        <v>0</v>
      </c>
      <c r="N494" s="21" t="str">
        <f aca="false">IF(AND(I494="OK",E494&lt;&gt;""),SUMIFS($D$12:$D$511,$E$12:$E$511,E494,$F$12:$F$511,F494,$B$12:$B$511,"&lt;="&amp;Календарь!$L$5,$I$12:$I$511,"OK"),"")</f>
        <v/>
      </c>
      <c r="O494" s="19" t="n">
        <f aca="false">IF(AND(I494="OK",E494&lt;&gt;""),IF(COUNTIFS($E$12:E494,E494,$F$12:F494,F494,$I$12:I494,"OK")=1,1,0),0)</f>
        <v>0</v>
      </c>
    </row>
    <row r="495" customFormat="false" ht="22" hidden="false" customHeight="true" outlineLevel="0" collapsed="false">
      <c r="A495" s="6"/>
      <c r="B495" s="5"/>
      <c r="C495" s="6"/>
      <c r="D495" s="7"/>
      <c r="E495" s="6"/>
      <c r="F495" s="5"/>
      <c r="G495" s="6"/>
      <c r="H495" s="6"/>
      <c r="I495" s="19" t="str">
        <f aca="false">IF(COUNTA(A495:H495)=0,"",IF(OR(A495="",NOT(ISNUMBER(B495)),NOT(ISNUMBER(D495)),AND(C495&lt;&gt;"Приход",C495&lt;&gt;"Расход")),"Ошибка: поля или тип",IF(OR(B495&lt;36526,B495&gt;109574,B495&lt;&gt;INT(B495),D495&lt;0),"Ошибка: дата или сумма",IF(COUNTIFS($A$12:$A$511,A495)&lt;&gt;1,"Ошибка: повтор ID",IF(E495="",IF(OR(F495&lt;&gt;"",H495=""),"Ошибка: внеплановая статья/срок","OK"),IF(COUNTIFS(Планы!$A$12:$A$111,E495)&lt;&gt;1,"Ошибка: ID плана",IF(INDEX(Планы!$K$12:$K$111,MATCH(E495,Планы!$A$12:$A$111,0))&lt;&gt;"OK","Ошибка: исходный план",IF(OR(NOT(ISNUMBER(F495)),C495&lt;&gt;INDEX(Планы!$D$12:$D$111,MATCH(E495,Планы!$A$12:$A$111,0))),"Ошибка: срок/направление",IF(AND(F495&gt;=INDEX(Планы!$E$12:$E$111,MATCH(E495,Планы!$A$12:$A$111,0)),F495&lt;=INDEX(Планы!$L$12:$L$111,MATCH(E495,Планы!$A$12:$A$111,0)),IF(INDEX(Планы!$F$12:$F$111,MATCH(E495,Планы!$A$12:$A$111,0))="Разово",F495=INDEX(Планы!$E$12:$E$111,MATCH(E495,Планы!$A$12:$A$111,0)),IF(INDEX(Планы!$F$12:$F$111,MATCH(E495,Планы!$A$12:$A$111,0))="Еженедельно",MOD(F495-INDEX(Планы!$E$12:$E$111,MATCH(E495,Планы!$A$12:$A$111,0)),7)=0,F495=DATE(YEAR(F495),MONTH(F495),MIN(DAY(INDEX(Планы!$E$12:$E$111,MATCH(E495,Планы!$A$12:$A$111,0))),DAY(EOMONTH(F495,0))))))),"OK","Ошибка: нет повторения")))))))))</f>
        <v/>
      </c>
      <c r="J495" s="21" t="str">
        <f aca="false">IF(AND(I495="OK",E495&lt;&gt;""),INDEX(Планы!$G$12:$G$111,MATCH(E495,Планы!$A$12:$A$111,0)),"")</f>
        <v/>
      </c>
      <c r="K495" s="21" t="str">
        <f aca="false">IF(I495&lt;&gt;"OK","",IF(E495="",H495,INDEX(Планы!$C$12:$C$111,MATCH(E495,Планы!$A$12:$A$111,0))))</f>
        <v/>
      </c>
      <c r="L495" s="21" t="n">
        <f aca="false">IF(AND(I495="OK",E495&lt;&gt;"",O495=1),MIN(J495,N495),0)</f>
        <v>0</v>
      </c>
      <c r="M495" s="21" t="n">
        <f aca="false">IF(AND(I495="OK",E495&lt;&gt;"",O495=1),MAX(0,N495-J495),0)</f>
        <v>0</v>
      </c>
      <c r="N495" s="21" t="str">
        <f aca="false">IF(AND(I495="OK",E495&lt;&gt;""),SUMIFS($D$12:$D$511,$E$12:$E$511,E495,$F$12:$F$511,F495,$B$12:$B$511,"&lt;="&amp;Календарь!$L$5,$I$12:$I$511,"OK"),"")</f>
        <v/>
      </c>
      <c r="O495" s="19" t="n">
        <f aca="false">IF(AND(I495="OK",E495&lt;&gt;""),IF(COUNTIFS($E$12:E495,E495,$F$12:F495,F495,$I$12:I495,"OK")=1,1,0),0)</f>
        <v>0</v>
      </c>
    </row>
    <row r="496" customFormat="false" ht="22" hidden="false" customHeight="true" outlineLevel="0" collapsed="false">
      <c r="A496" s="6"/>
      <c r="B496" s="5"/>
      <c r="C496" s="6"/>
      <c r="D496" s="7"/>
      <c r="E496" s="6"/>
      <c r="F496" s="5"/>
      <c r="G496" s="6"/>
      <c r="H496" s="6"/>
      <c r="I496" s="19" t="str">
        <f aca="false">IF(COUNTA(A496:H496)=0,"",IF(OR(A496="",NOT(ISNUMBER(B496)),NOT(ISNUMBER(D496)),AND(C496&lt;&gt;"Приход",C496&lt;&gt;"Расход")),"Ошибка: поля или тип",IF(OR(B496&lt;36526,B496&gt;109574,B496&lt;&gt;INT(B496),D496&lt;0),"Ошибка: дата или сумма",IF(COUNTIFS($A$12:$A$511,A496)&lt;&gt;1,"Ошибка: повтор ID",IF(E496="",IF(OR(F496&lt;&gt;"",H496=""),"Ошибка: внеплановая статья/срок","OK"),IF(COUNTIFS(Планы!$A$12:$A$111,E496)&lt;&gt;1,"Ошибка: ID плана",IF(INDEX(Планы!$K$12:$K$111,MATCH(E496,Планы!$A$12:$A$111,0))&lt;&gt;"OK","Ошибка: исходный план",IF(OR(NOT(ISNUMBER(F496)),C496&lt;&gt;INDEX(Планы!$D$12:$D$111,MATCH(E496,Планы!$A$12:$A$111,0))),"Ошибка: срок/направление",IF(AND(F496&gt;=INDEX(Планы!$E$12:$E$111,MATCH(E496,Планы!$A$12:$A$111,0)),F496&lt;=INDEX(Планы!$L$12:$L$111,MATCH(E496,Планы!$A$12:$A$111,0)),IF(INDEX(Планы!$F$12:$F$111,MATCH(E496,Планы!$A$12:$A$111,0))="Разово",F496=INDEX(Планы!$E$12:$E$111,MATCH(E496,Планы!$A$12:$A$111,0)),IF(INDEX(Планы!$F$12:$F$111,MATCH(E496,Планы!$A$12:$A$111,0))="Еженедельно",MOD(F496-INDEX(Планы!$E$12:$E$111,MATCH(E496,Планы!$A$12:$A$111,0)),7)=0,F496=DATE(YEAR(F496),MONTH(F496),MIN(DAY(INDEX(Планы!$E$12:$E$111,MATCH(E496,Планы!$A$12:$A$111,0))),DAY(EOMONTH(F496,0))))))),"OK","Ошибка: нет повторения")))))))))</f>
        <v/>
      </c>
      <c r="J496" s="21" t="str">
        <f aca="false">IF(AND(I496="OK",E496&lt;&gt;""),INDEX(Планы!$G$12:$G$111,MATCH(E496,Планы!$A$12:$A$111,0)),"")</f>
        <v/>
      </c>
      <c r="K496" s="21" t="str">
        <f aca="false">IF(I496&lt;&gt;"OK","",IF(E496="",H496,INDEX(Планы!$C$12:$C$111,MATCH(E496,Планы!$A$12:$A$111,0))))</f>
        <v/>
      </c>
      <c r="L496" s="21" t="n">
        <f aca="false">IF(AND(I496="OK",E496&lt;&gt;"",O496=1),MIN(J496,N496),0)</f>
        <v>0</v>
      </c>
      <c r="M496" s="21" t="n">
        <f aca="false">IF(AND(I496="OK",E496&lt;&gt;"",O496=1),MAX(0,N496-J496),0)</f>
        <v>0</v>
      </c>
      <c r="N496" s="21" t="str">
        <f aca="false">IF(AND(I496="OK",E496&lt;&gt;""),SUMIFS($D$12:$D$511,$E$12:$E$511,E496,$F$12:$F$511,F496,$B$12:$B$511,"&lt;="&amp;Календарь!$L$5,$I$12:$I$511,"OK"),"")</f>
        <v/>
      </c>
      <c r="O496" s="19" t="n">
        <f aca="false">IF(AND(I496="OK",E496&lt;&gt;""),IF(COUNTIFS($E$12:E496,E496,$F$12:F496,F496,$I$12:I496,"OK")=1,1,0),0)</f>
        <v>0</v>
      </c>
    </row>
    <row r="497" customFormat="false" ht="22" hidden="false" customHeight="true" outlineLevel="0" collapsed="false">
      <c r="A497" s="6"/>
      <c r="B497" s="5"/>
      <c r="C497" s="6"/>
      <c r="D497" s="7"/>
      <c r="E497" s="6"/>
      <c r="F497" s="5"/>
      <c r="G497" s="6"/>
      <c r="H497" s="6"/>
      <c r="I497" s="19" t="str">
        <f aca="false">IF(COUNTA(A497:H497)=0,"",IF(OR(A497="",NOT(ISNUMBER(B497)),NOT(ISNUMBER(D497)),AND(C497&lt;&gt;"Приход",C497&lt;&gt;"Расход")),"Ошибка: поля или тип",IF(OR(B497&lt;36526,B497&gt;109574,B497&lt;&gt;INT(B497),D497&lt;0),"Ошибка: дата или сумма",IF(COUNTIFS($A$12:$A$511,A497)&lt;&gt;1,"Ошибка: повтор ID",IF(E497="",IF(OR(F497&lt;&gt;"",H497=""),"Ошибка: внеплановая статья/срок","OK"),IF(COUNTIFS(Планы!$A$12:$A$111,E497)&lt;&gt;1,"Ошибка: ID плана",IF(INDEX(Планы!$K$12:$K$111,MATCH(E497,Планы!$A$12:$A$111,0))&lt;&gt;"OK","Ошибка: исходный план",IF(OR(NOT(ISNUMBER(F497)),C497&lt;&gt;INDEX(Планы!$D$12:$D$111,MATCH(E497,Планы!$A$12:$A$111,0))),"Ошибка: срок/направление",IF(AND(F497&gt;=INDEX(Планы!$E$12:$E$111,MATCH(E497,Планы!$A$12:$A$111,0)),F497&lt;=INDEX(Планы!$L$12:$L$111,MATCH(E497,Планы!$A$12:$A$111,0)),IF(INDEX(Планы!$F$12:$F$111,MATCH(E497,Планы!$A$12:$A$111,0))="Разово",F497=INDEX(Планы!$E$12:$E$111,MATCH(E497,Планы!$A$12:$A$111,0)),IF(INDEX(Планы!$F$12:$F$111,MATCH(E497,Планы!$A$12:$A$111,0))="Еженедельно",MOD(F497-INDEX(Планы!$E$12:$E$111,MATCH(E497,Планы!$A$12:$A$111,0)),7)=0,F497=DATE(YEAR(F497),MONTH(F497),MIN(DAY(INDEX(Планы!$E$12:$E$111,MATCH(E497,Планы!$A$12:$A$111,0))),DAY(EOMONTH(F497,0))))))),"OK","Ошибка: нет повторения")))))))))</f>
        <v/>
      </c>
      <c r="J497" s="21" t="str">
        <f aca="false">IF(AND(I497="OK",E497&lt;&gt;""),INDEX(Планы!$G$12:$G$111,MATCH(E497,Планы!$A$12:$A$111,0)),"")</f>
        <v/>
      </c>
      <c r="K497" s="21" t="str">
        <f aca="false">IF(I497&lt;&gt;"OK","",IF(E497="",H497,INDEX(Планы!$C$12:$C$111,MATCH(E497,Планы!$A$12:$A$111,0))))</f>
        <v/>
      </c>
      <c r="L497" s="21" t="n">
        <f aca="false">IF(AND(I497="OK",E497&lt;&gt;"",O497=1),MIN(J497,N497),0)</f>
        <v>0</v>
      </c>
      <c r="M497" s="21" t="n">
        <f aca="false">IF(AND(I497="OK",E497&lt;&gt;"",O497=1),MAX(0,N497-J497),0)</f>
        <v>0</v>
      </c>
      <c r="N497" s="21" t="str">
        <f aca="false">IF(AND(I497="OK",E497&lt;&gt;""),SUMIFS($D$12:$D$511,$E$12:$E$511,E497,$F$12:$F$511,F497,$B$12:$B$511,"&lt;="&amp;Календарь!$L$5,$I$12:$I$511,"OK"),"")</f>
        <v/>
      </c>
      <c r="O497" s="19" t="n">
        <f aca="false">IF(AND(I497="OK",E497&lt;&gt;""),IF(COUNTIFS($E$12:E497,E497,$F$12:F497,F497,$I$12:I497,"OK")=1,1,0),0)</f>
        <v>0</v>
      </c>
    </row>
    <row r="498" customFormat="false" ht="22" hidden="false" customHeight="true" outlineLevel="0" collapsed="false">
      <c r="A498" s="6"/>
      <c r="B498" s="5"/>
      <c r="C498" s="6"/>
      <c r="D498" s="7"/>
      <c r="E498" s="6"/>
      <c r="F498" s="5"/>
      <c r="G498" s="6"/>
      <c r="H498" s="6"/>
      <c r="I498" s="19" t="str">
        <f aca="false">IF(COUNTA(A498:H498)=0,"",IF(OR(A498="",NOT(ISNUMBER(B498)),NOT(ISNUMBER(D498)),AND(C498&lt;&gt;"Приход",C498&lt;&gt;"Расход")),"Ошибка: поля или тип",IF(OR(B498&lt;36526,B498&gt;109574,B498&lt;&gt;INT(B498),D498&lt;0),"Ошибка: дата или сумма",IF(COUNTIFS($A$12:$A$511,A498)&lt;&gt;1,"Ошибка: повтор ID",IF(E498="",IF(OR(F498&lt;&gt;"",H498=""),"Ошибка: внеплановая статья/срок","OK"),IF(COUNTIFS(Планы!$A$12:$A$111,E498)&lt;&gt;1,"Ошибка: ID плана",IF(INDEX(Планы!$K$12:$K$111,MATCH(E498,Планы!$A$12:$A$111,0))&lt;&gt;"OK","Ошибка: исходный план",IF(OR(NOT(ISNUMBER(F498)),C498&lt;&gt;INDEX(Планы!$D$12:$D$111,MATCH(E498,Планы!$A$12:$A$111,0))),"Ошибка: срок/направление",IF(AND(F498&gt;=INDEX(Планы!$E$12:$E$111,MATCH(E498,Планы!$A$12:$A$111,0)),F498&lt;=INDEX(Планы!$L$12:$L$111,MATCH(E498,Планы!$A$12:$A$111,0)),IF(INDEX(Планы!$F$12:$F$111,MATCH(E498,Планы!$A$12:$A$111,0))="Разово",F498=INDEX(Планы!$E$12:$E$111,MATCH(E498,Планы!$A$12:$A$111,0)),IF(INDEX(Планы!$F$12:$F$111,MATCH(E498,Планы!$A$12:$A$111,0))="Еженедельно",MOD(F498-INDEX(Планы!$E$12:$E$111,MATCH(E498,Планы!$A$12:$A$111,0)),7)=0,F498=DATE(YEAR(F498),MONTH(F498),MIN(DAY(INDEX(Планы!$E$12:$E$111,MATCH(E498,Планы!$A$12:$A$111,0))),DAY(EOMONTH(F498,0))))))),"OK","Ошибка: нет повторения")))))))))</f>
        <v/>
      </c>
      <c r="J498" s="21" t="str">
        <f aca="false">IF(AND(I498="OK",E498&lt;&gt;""),INDEX(Планы!$G$12:$G$111,MATCH(E498,Планы!$A$12:$A$111,0)),"")</f>
        <v/>
      </c>
      <c r="K498" s="21" t="str">
        <f aca="false">IF(I498&lt;&gt;"OK","",IF(E498="",H498,INDEX(Планы!$C$12:$C$111,MATCH(E498,Планы!$A$12:$A$111,0))))</f>
        <v/>
      </c>
      <c r="L498" s="21" t="n">
        <f aca="false">IF(AND(I498="OK",E498&lt;&gt;"",O498=1),MIN(J498,N498),0)</f>
        <v>0</v>
      </c>
      <c r="M498" s="21" t="n">
        <f aca="false">IF(AND(I498="OK",E498&lt;&gt;"",O498=1),MAX(0,N498-J498),0)</f>
        <v>0</v>
      </c>
      <c r="N498" s="21" t="str">
        <f aca="false">IF(AND(I498="OK",E498&lt;&gt;""),SUMIFS($D$12:$D$511,$E$12:$E$511,E498,$F$12:$F$511,F498,$B$12:$B$511,"&lt;="&amp;Календарь!$L$5,$I$12:$I$511,"OK"),"")</f>
        <v/>
      </c>
      <c r="O498" s="19" t="n">
        <f aca="false">IF(AND(I498="OK",E498&lt;&gt;""),IF(COUNTIFS($E$12:E498,E498,$F$12:F498,F498,$I$12:I498,"OK")=1,1,0),0)</f>
        <v>0</v>
      </c>
    </row>
    <row r="499" customFormat="false" ht="22" hidden="false" customHeight="true" outlineLevel="0" collapsed="false">
      <c r="A499" s="6"/>
      <c r="B499" s="5"/>
      <c r="C499" s="6"/>
      <c r="D499" s="7"/>
      <c r="E499" s="6"/>
      <c r="F499" s="5"/>
      <c r="G499" s="6"/>
      <c r="H499" s="6"/>
      <c r="I499" s="19" t="str">
        <f aca="false">IF(COUNTA(A499:H499)=0,"",IF(OR(A499="",NOT(ISNUMBER(B499)),NOT(ISNUMBER(D499)),AND(C499&lt;&gt;"Приход",C499&lt;&gt;"Расход")),"Ошибка: поля или тип",IF(OR(B499&lt;36526,B499&gt;109574,B499&lt;&gt;INT(B499),D499&lt;0),"Ошибка: дата или сумма",IF(COUNTIFS($A$12:$A$511,A499)&lt;&gt;1,"Ошибка: повтор ID",IF(E499="",IF(OR(F499&lt;&gt;"",H499=""),"Ошибка: внеплановая статья/срок","OK"),IF(COUNTIFS(Планы!$A$12:$A$111,E499)&lt;&gt;1,"Ошибка: ID плана",IF(INDEX(Планы!$K$12:$K$111,MATCH(E499,Планы!$A$12:$A$111,0))&lt;&gt;"OK","Ошибка: исходный план",IF(OR(NOT(ISNUMBER(F499)),C499&lt;&gt;INDEX(Планы!$D$12:$D$111,MATCH(E499,Планы!$A$12:$A$111,0))),"Ошибка: срок/направление",IF(AND(F499&gt;=INDEX(Планы!$E$12:$E$111,MATCH(E499,Планы!$A$12:$A$111,0)),F499&lt;=INDEX(Планы!$L$12:$L$111,MATCH(E499,Планы!$A$12:$A$111,0)),IF(INDEX(Планы!$F$12:$F$111,MATCH(E499,Планы!$A$12:$A$111,0))="Разово",F499=INDEX(Планы!$E$12:$E$111,MATCH(E499,Планы!$A$12:$A$111,0)),IF(INDEX(Планы!$F$12:$F$111,MATCH(E499,Планы!$A$12:$A$111,0))="Еженедельно",MOD(F499-INDEX(Планы!$E$12:$E$111,MATCH(E499,Планы!$A$12:$A$111,0)),7)=0,F499=DATE(YEAR(F499),MONTH(F499),MIN(DAY(INDEX(Планы!$E$12:$E$111,MATCH(E499,Планы!$A$12:$A$111,0))),DAY(EOMONTH(F499,0))))))),"OK","Ошибка: нет повторения")))))))))</f>
        <v/>
      </c>
      <c r="J499" s="21" t="str">
        <f aca="false">IF(AND(I499="OK",E499&lt;&gt;""),INDEX(Планы!$G$12:$G$111,MATCH(E499,Планы!$A$12:$A$111,0)),"")</f>
        <v/>
      </c>
      <c r="K499" s="21" t="str">
        <f aca="false">IF(I499&lt;&gt;"OK","",IF(E499="",H499,INDEX(Планы!$C$12:$C$111,MATCH(E499,Планы!$A$12:$A$111,0))))</f>
        <v/>
      </c>
      <c r="L499" s="21" t="n">
        <f aca="false">IF(AND(I499="OK",E499&lt;&gt;"",O499=1),MIN(J499,N499),0)</f>
        <v>0</v>
      </c>
      <c r="M499" s="21" t="n">
        <f aca="false">IF(AND(I499="OK",E499&lt;&gt;"",O499=1),MAX(0,N499-J499),0)</f>
        <v>0</v>
      </c>
      <c r="N499" s="21" t="str">
        <f aca="false">IF(AND(I499="OK",E499&lt;&gt;""),SUMIFS($D$12:$D$511,$E$12:$E$511,E499,$F$12:$F$511,F499,$B$12:$B$511,"&lt;="&amp;Календарь!$L$5,$I$12:$I$511,"OK"),"")</f>
        <v/>
      </c>
      <c r="O499" s="19" t="n">
        <f aca="false">IF(AND(I499="OK",E499&lt;&gt;""),IF(COUNTIFS($E$12:E499,E499,$F$12:F499,F499,$I$12:I499,"OK")=1,1,0),0)</f>
        <v>0</v>
      </c>
    </row>
    <row r="500" customFormat="false" ht="22" hidden="false" customHeight="true" outlineLevel="0" collapsed="false">
      <c r="A500" s="6"/>
      <c r="B500" s="5"/>
      <c r="C500" s="6"/>
      <c r="D500" s="7"/>
      <c r="E500" s="6"/>
      <c r="F500" s="5"/>
      <c r="G500" s="6"/>
      <c r="H500" s="6"/>
      <c r="I500" s="19" t="str">
        <f aca="false">IF(COUNTA(A500:H500)=0,"",IF(OR(A500="",NOT(ISNUMBER(B500)),NOT(ISNUMBER(D500)),AND(C500&lt;&gt;"Приход",C500&lt;&gt;"Расход")),"Ошибка: поля или тип",IF(OR(B500&lt;36526,B500&gt;109574,B500&lt;&gt;INT(B500),D500&lt;0),"Ошибка: дата или сумма",IF(COUNTIFS($A$12:$A$511,A500)&lt;&gt;1,"Ошибка: повтор ID",IF(E500="",IF(OR(F500&lt;&gt;"",H500=""),"Ошибка: внеплановая статья/срок","OK"),IF(COUNTIFS(Планы!$A$12:$A$111,E500)&lt;&gt;1,"Ошибка: ID плана",IF(INDEX(Планы!$K$12:$K$111,MATCH(E500,Планы!$A$12:$A$111,0))&lt;&gt;"OK","Ошибка: исходный план",IF(OR(NOT(ISNUMBER(F500)),C500&lt;&gt;INDEX(Планы!$D$12:$D$111,MATCH(E500,Планы!$A$12:$A$111,0))),"Ошибка: срок/направление",IF(AND(F500&gt;=INDEX(Планы!$E$12:$E$111,MATCH(E500,Планы!$A$12:$A$111,0)),F500&lt;=INDEX(Планы!$L$12:$L$111,MATCH(E500,Планы!$A$12:$A$111,0)),IF(INDEX(Планы!$F$12:$F$111,MATCH(E500,Планы!$A$12:$A$111,0))="Разово",F500=INDEX(Планы!$E$12:$E$111,MATCH(E500,Планы!$A$12:$A$111,0)),IF(INDEX(Планы!$F$12:$F$111,MATCH(E500,Планы!$A$12:$A$111,0))="Еженедельно",MOD(F500-INDEX(Планы!$E$12:$E$111,MATCH(E500,Планы!$A$12:$A$111,0)),7)=0,F500=DATE(YEAR(F500),MONTH(F500),MIN(DAY(INDEX(Планы!$E$12:$E$111,MATCH(E500,Планы!$A$12:$A$111,0))),DAY(EOMONTH(F500,0))))))),"OK","Ошибка: нет повторения")))))))))</f>
        <v/>
      </c>
      <c r="J500" s="21" t="str">
        <f aca="false">IF(AND(I500="OK",E500&lt;&gt;""),INDEX(Планы!$G$12:$G$111,MATCH(E500,Планы!$A$12:$A$111,0)),"")</f>
        <v/>
      </c>
      <c r="K500" s="21" t="str">
        <f aca="false">IF(I500&lt;&gt;"OK","",IF(E500="",H500,INDEX(Планы!$C$12:$C$111,MATCH(E500,Планы!$A$12:$A$111,0))))</f>
        <v/>
      </c>
      <c r="L500" s="21" t="n">
        <f aca="false">IF(AND(I500="OK",E500&lt;&gt;"",O500=1),MIN(J500,N500),0)</f>
        <v>0</v>
      </c>
      <c r="M500" s="21" t="n">
        <f aca="false">IF(AND(I500="OK",E500&lt;&gt;"",O500=1),MAX(0,N500-J500),0)</f>
        <v>0</v>
      </c>
      <c r="N500" s="21" t="str">
        <f aca="false">IF(AND(I500="OK",E500&lt;&gt;""),SUMIFS($D$12:$D$511,$E$12:$E$511,E500,$F$12:$F$511,F500,$B$12:$B$511,"&lt;="&amp;Календарь!$L$5,$I$12:$I$511,"OK"),"")</f>
        <v/>
      </c>
      <c r="O500" s="19" t="n">
        <f aca="false">IF(AND(I500="OK",E500&lt;&gt;""),IF(COUNTIFS($E$12:E500,E500,$F$12:F500,F500,$I$12:I500,"OK")=1,1,0),0)</f>
        <v>0</v>
      </c>
    </row>
    <row r="501" customFormat="false" ht="22" hidden="false" customHeight="true" outlineLevel="0" collapsed="false">
      <c r="A501" s="6"/>
      <c r="B501" s="5"/>
      <c r="C501" s="6"/>
      <c r="D501" s="7"/>
      <c r="E501" s="6"/>
      <c r="F501" s="5"/>
      <c r="G501" s="6"/>
      <c r="H501" s="6"/>
      <c r="I501" s="19" t="str">
        <f aca="false">IF(COUNTA(A501:H501)=0,"",IF(OR(A501="",NOT(ISNUMBER(B501)),NOT(ISNUMBER(D501)),AND(C501&lt;&gt;"Приход",C501&lt;&gt;"Расход")),"Ошибка: поля или тип",IF(OR(B501&lt;36526,B501&gt;109574,B501&lt;&gt;INT(B501),D501&lt;0),"Ошибка: дата или сумма",IF(COUNTIFS($A$12:$A$511,A501)&lt;&gt;1,"Ошибка: повтор ID",IF(E501="",IF(OR(F501&lt;&gt;"",H501=""),"Ошибка: внеплановая статья/срок","OK"),IF(COUNTIFS(Планы!$A$12:$A$111,E501)&lt;&gt;1,"Ошибка: ID плана",IF(INDEX(Планы!$K$12:$K$111,MATCH(E501,Планы!$A$12:$A$111,0))&lt;&gt;"OK","Ошибка: исходный план",IF(OR(NOT(ISNUMBER(F501)),C501&lt;&gt;INDEX(Планы!$D$12:$D$111,MATCH(E501,Планы!$A$12:$A$111,0))),"Ошибка: срок/направление",IF(AND(F501&gt;=INDEX(Планы!$E$12:$E$111,MATCH(E501,Планы!$A$12:$A$111,0)),F501&lt;=INDEX(Планы!$L$12:$L$111,MATCH(E501,Планы!$A$12:$A$111,0)),IF(INDEX(Планы!$F$12:$F$111,MATCH(E501,Планы!$A$12:$A$111,0))="Разово",F501=INDEX(Планы!$E$12:$E$111,MATCH(E501,Планы!$A$12:$A$111,0)),IF(INDEX(Планы!$F$12:$F$111,MATCH(E501,Планы!$A$12:$A$111,0))="Еженедельно",MOD(F501-INDEX(Планы!$E$12:$E$111,MATCH(E501,Планы!$A$12:$A$111,0)),7)=0,F501=DATE(YEAR(F501),MONTH(F501),MIN(DAY(INDEX(Планы!$E$12:$E$111,MATCH(E501,Планы!$A$12:$A$111,0))),DAY(EOMONTH(F501,0))))))),"OK","Ошибка: нет повторения")))))))))</f>
        <v/>
      </c>
      <c r="J501" s="21" t="str">
        <f aca="false">IF(AND(I501="OK",E501&lt;&gt;""),INDEX(Планы!$G$12:$G$111,MATCH(E501,Планы!$A$12:$A$111,0)),"")</f>
        <v/>
      </c>
      <c r="K501" s="21" t="str">
        <f aca="false">IF(I501&lt;&gt;"OK","",IF(E501="",H501,INDEX(Планы!$C$12:$C$111,MATCH(E501,Планы!$A$12:$A$111,0))))</f>
        <v/>
      </c>
      <c r="L501" s="21" t="n">
        <f aca="false">IF(AND(I501="OK",E501&lt;&gt;"",O501=1),MIN(J501,N501),0)</f>
        <v>0</v>
      </c>
      <c r="M501" s="21" t="n">
        <f aca="false">IF(AND(I501="OK",E501&lt;&gt;"",O501=1),MAX(0,N501-J501),0)</f>
        <v>0</v>
      </c>
      <c r="N501" s="21" t="str">
        <f aca="false">IF(AND(I501="OK",E501&lt;&gt;""),SUMIFS($D$12:$D$511,$E$12:$E$511,E501,$F$12:$F$511,F501,$B$12:$B$511,"&lt;="&amp;Календарь!$L$5,$I$12:$I$511,"OK"),"")</f>
        <v/>
      </c>
      <c r="O501" s="19" t="n">
        <f aca="false">IF(AND(I501="OK",E501&lt;&gt;""),IF(COUNTIFS($E$12:E501,E501,$F$12:F501,F501,$I$12:I501,"OK")=1,1,0),0)</f>
        <v>0</v>
      </c>
    </row>
    <row r="502" customFormat="false" ht="22" hidden="false" customHeight="true" outlineLevel="0" collapsed="false">
      <c r="A502" s="6"/>
      <c r="B502" s="5"/>
      <c r="C502" s="6"/>
      <c r="D502" s="7"/>
      <c r="E502" s="6"/>
      <c r="F502" s="5"/>
      <c r="G502" s="6"/>
      <c r="H502" s="6"/>
      <c r="I502" s="19" t="str">
        <f aca="false">IF(COUNTA(A502:H502)=0,"",IF(OR(A502="",NOT(ISNUMBER(B502)),NOT(ISNUMBER(D502)),AND(C502&lt;&gt;"Приход",C502&lt;&gt;"Расход")),"Ошибка: поля или тип",IF(OR(B502&lt;36526,B502&gt;109574,B502&lt;&gt;INT(B502),D502&lt;0),"Ошибка: дата или сумма",IF(COUNTIFS($A$12:$A$511,A502)&lt;&gt;1,"Ошибка: повтор ID",IF(E502="",IF(OR(F502&lt;&gt;"",H502=""),"Ошибка: внеплановая статья/срок","OK"),IF(COUNTIFS(Планы!$A$12:$A$111,E502)&lt;&gt;1,"Ошибка: ID плана",IF(INDEX(Планы!$K$12:$K$111,MATCH(E502,Планы!$A$12:$A$111,0))&lt;&gt;"OK","Ошибка: исходный план",IF(OR(NOT(ISNUMBER(F502)),C502&lt;&gt;INDEX(Планы!$D$12:$D$111,MATCH(E502,Планы!$A$12:$A$111,0))),"Ошибка: срок/направление",IF(AND(F502&gt;=INDEX(Планы!$E$12:$E$111,MATCH(E502,Планы!$A$12:$A$111,0)),F502&lt;=INDEX(Планы!$L$12:$L$111,MATCH(E502,Планы!$A$12:$A$111,0)),IF(INDEX(Планы!$F$12:$F$111,MATCH(E502,Планы!$A$12:$A$111,0))="Разово",F502=INDEX(Планы!$E$12:$E$111,MATCH(E502,Планы!$A$12:$A$111,0)),IF(INDEX(Планы!$F$12:$F$111,MATCH(E502,Планы!$A$12:$A$111,0))="Еженедельно",MOD(F502-INDEX(Планы!$E$12:$E$111,MATCH(E502,Планы!$A$12:$A$111,0)),7)=0,F502=DATE(YEAR(F502),MONTH(F502),MIN(DAY(INDEX(Планы!$E$12:$E$111,MATCH(E502,Планы!$A$12:$A$111,0))),DAY(EOMONTH(F502,0))))))),"OK","Ошибка: нет повторения")))))))))</f>
        <v/>
      </c>
      <c r="J502" s="21" t="str">
        <f aca="false">IF(AND(I502="OK",E502&lt;&gt;""),INDEX(Планы!$G$12:$G$111,MATCH(E502,Планы!$A$12:$A$111,0)),"")</f>
        <v/>
      </c>
      <c r="K502" s="21" t="str">
        <f aca="false">IF(I502&lt;&gt;"OK","",IF(E502="",H502,INDEX(Планы!$C$12:$C$111,MATCH(E502,Планы!$A$12:$A$111,0))))</f>
        <v/>
      </c>
      <c r="L502" s="21" t="n">
        <f aca="false">IF(AND(I502="OK",E502&lt;&gt;"",O502=1),MIN(J502,N502),0)</f>
        <v>0</v>
      </c>
      <c r="M502" s="21" t="n">
        <f aca="false">IF(AND(I502="OK",E502&lt;&gt;"",O502=1),MAX(0,N502-J502),0)</f>
        <v>0</v>
      </c>
      <c r="N502" s="21" t="str">
        <f aca="false">IF(AND(I502="OK",E502&lt;&gt;""),SUMIFS($D$12:$D$511,$E$12:$E$511,E502,$F$12:$F$511,F502,$B$12:$B$511,"&lt;="&amp;Календарь!$L$5,$I$12:$I$511,"OK"),"")</f>
        <v/>
      </c>
      <c r="O502" s="19" t="n">
        <f aca="false">IF(AND(I502="OK",E502&lt;&gt;""),IF(COUNTIFS($E$12:E502,E502,$F$12:F502,F502,$I$12:I502,"OK")=1,1,0),0)</f>
        <v>0</v>
      </c>
    </row>
    <row r="503" customFormat="false" ht="22" hidden="false" customHeight="true" outlineLevel="0" collapsed="false">
      <c r="A503" s="6"/>
      <c r="B503" s="5"/>
      <c r="C503" s="6"/>
      <c r="D503" s="7"/>
      <c r="E503" s="6"/>
      <c r="F503" s="5"/>
      <c r="G503" s="6"/>
      <c r="H503" s="6"/>
      <c r="I503" s="19" t="str">
        <f aca="false">IF(COUNTA(A503:H503)=0,"",IF(OR(A503="",NOT(ISNUMBER(B503)),NOT(ISNUMBER(D503)),AND(C503&lt;&gt;"Приход",C503&lt;&gt;"Расход")),"Ошибка: поля или тип",IF(OR(B503&lt;36526,B503&gt;109574,B503&lt;&gt;INT(B503),D503&lt;0),"Ошибка: дата или сумма",IF(COUNTIFS($A$12:$A$511,A503)&lt;&gt;1,"Ошибка: повтор ID",IF(E503="",IF(OR(F503&lt;&gt;"",H503=""),"Ошибка: внеплановая статья/срок","OK"),IF(COUNTIFS(Планы!$A$12:$A$111,E503)&lt;&gt;1,"Ошибка: ID плана",IF(INDEX(Планы!$K$12:$K$111,MATCH(E503,Планы!$A$12:$A$111,0))&lt;&gt;"OK","Ошибка: исходный план",IF(OR(NOT(ISNUMBER(F503)),C503&lt;&gt;INDEX(Планы!$D$12:$D$111,MATCH(E503,Планы!$A$12:$A$111,0))),"Ошибка: срок/направление",IF(AND(F503&gt;=INDEX(Планы!$E$12:$E$111,MATCH(E503,Планы!$A$12:$A$111,0)),F503&lt;=INDEX(Планы!$L$12:$L$111,MATCH(E503,Планы!$A$12:$A$111,0)),IF(INDEX(Планы!$F$12:$F$111,MATCH(E503,Планы!$A$12:$A$111,0))="Разово",F503=INDEX(Планы!$E$12:$E$111,MATCH(E503,Планы!$A$12:$A$111,0)),IF(INDEX(Планы!$F$12:$F$111,MATCH(E503,Планы!$A$12:$A$111,0))="Еженедельно",MOD(F503-INDEX(Планы!$E$12:$E$111,MATCH(E503,Планы!$A$12:$A$111,0)),7)=0,F503=DATE(YEAR(F503),MONTH(F503),MIN(DAY(INDEX(Планы!$E$12:$E$111,MATCH(E503,Планы!$A$12:$A$111,0))),DAY(EOMONTH(F503,0))))))),"OK","Ошибка: нет повторения")))))))))</f>
        <v/>
      </c>
      <c r="J503" s="21" t="str">
        <f aca="false">IF(AND(I503="OK",E503&lt;&gt;""),INDEX(Планы!$G$12:$G$111,MATCH(E503,Планы!$A$12:$A$111,0)),"")</f>
        <v/>
      </c>
      <c r="K503" s="21" t="str">
        <f aca="false">IF(I503&lt;&gt;"OK","",IF(E503="",H503,INDEX(Планы!$C$12:$C$111,MATCH(E503,Планы!$A$12:$A$111,0))))</f>
        <v/>
      </c>
      <c r="L503" s="21" t="n">
        <f aca="false">IF(AND(I503="OK",E503&lt;&gt;"",O503=1),MIN(J503,N503),0)</f>
        <v>0</v>
      </c>
      <c r="M503" s="21" t="n">
        <f aca="false">IF(AND(I503="OK",E503&lt;&gt;"",O503=1),MAX(0,N503-J503),0)</f>
        <v>0</v>
      </c>
      <c r="N503" s="21" t="str">
        <f aca="false">IF(AND(I503="OK",E503&lt;&gt;""),SUMIFS($D$12:$D$511,$E$12:$E$511,E503,$F$12:$F$511,F503,$B$12:$B$511,"&lt;="&amp;Календарь!$L$5,$I$12:$I$511,"OK"),"")</f>
        <v/>
      </c>
      <c r="O503" s="19" t="n">
        <f aca="false">IF(AND(I503="OK",E503&lt;&gt;""),IF(COUNTIFS($E$12:E503,E503,$F$12:F503,F503,$I$12:I503,"OK")=1,1,0),0)</f>
        <v>0</v>
      </c>
    </row>
    <row r="504" customFormat="false" ht="22" hidden="false" customHeight="true" outlineLevel="0" collapsed="false">
      <c r="A504" s="6"/>
      <c r="B504" s="5"/>
      <c r="C504" s="6"/>
      <c r="D504" s="7"/>
      <c r="E504" s="6"/>
      <c r="F504" s="5"/>
      <c r="G504" s="6"/>
      <c r="H504" s="6"/>
      <c r="I504" s="19" t="str">
        <f aca="false">IF(COUNTA(A504:H504)=0,"",IF(OR(A504="",NOT(ISNUMBER(B504)),NOT(ISNUMBER(D504)),AND(C504&lt;&gt;"Приход",C504&lt;&gt;"Расход")),"Ошибка: поля или тип",IF(OR(B504&lt;36526,B504&gt;109574,B504&lt;&gt;INT(B504),D504&lt;0),"Ошибка: дата или сумма",IF(COUNTIFS($A$12:$A$511,A504)&lt;&gt;1,"Ошибка: повтор ID",IF(E504="",IF(OR(F504&lt;&gt;"",H504=""),"Ошибка: внеплановая статья/срок","OK"),IF(COUNTIFS(Планы!$A$12:$A$111,E504)&lt;&gt;1,"Ошибка: ID плана",IF(INDEX(Планы!$K$12:$K$111,MATCH(E504,Планы!$A$12:$A$111,0))&lt;&gt;"OK","Ошибка: исходный план",IF(OR(NOT(ISNUMBER(F504)),C504&lt;&gt;INDEX(Планы!$D$12:$D$111,MATCH(E504,Планы!$A$12:$A$111,0))),"Ошибка: срок/направление",IF(AND(F504&gt;=INDEX(Планы!$E$12:$E$111,MATCH(E504,Планы!$A$12:$A$111,0)),F504&lt;=INDEX(Планы!$L$12:$L$111,MATCH(E504,Планы!$A$12:$A$111,0)),IF(INDEX(Планы!$F$12:$F$111,MATCH(E504,Планы!$A$12:$A$111,0))="Разово",F504=INDEX(Планы!$E$12:$E$111,MATCH(E504,Планы!$A$12:$A$111,0)),IF(INDEX(Планы!$F$12:$F$111,MATCH(E504,Планы!$A$12:$A$111,0))="Еженедельно",MOD(F504-INDEX(Планы!$E$12:$E$111,MATCH(E504,Планы!$A$12:$A$111,0)),7)=0,F504=DATE(YEAR(F504),MONTH(F504),MIN(DAY(INDEX(Планы!$E$12:$E$111,MATCH(E504,Планы!$A$12:$A$111,0))),DAY(EOMONTH(F504,0))))))),"OK","Ошибка: нет повторения")))))))))</f>
        <v/>
      </c>
      <c r="J504" s="21" t="str">
        <f aca="false">IF(AND(I504="OK",E504&lt;&gt;""),INDEX(Планы!$G$12:$G$111,MATCH(E504,Планы!$A$12:$A$111,0)),"")</f>
        <v/>
      </c>
      <c r="K504" s="21" t="str">
        <f aca="false">IF(I504&lt;&gt;"OK","",IF(E504="",H504,INDEX(Планы!$C$12:$C$111,MATCH(E504,Планы!$A$12:$A$111,0))))</f>
        <v/>
      </c>
      <c r="L504" s="21" t="n">
        <f aca="false">IF(AND(I504="OK",E504&lt;&gt;"",O504=1),MIN(J504,N504),0)</f>
        <v>0</v>
      </c>
      <c r="M504" s="21" t="n">
        <f aca="false">IF(AND(I504="OK",E504&lt;&gt;"",O504=1),MAX(0,N504-J504),0)</f>
        <v>0</v>
      </c>
      <c r="N504" s="21" t="str">
        <f aca="false">IF(AND(I504="OK",E504&lt;&gt;""),SUMIFS($D$12:$D$511,$E$12:$E$511,E504,$F$12:$F$511,F504,$B$12:$B$511,"&lt;="&amp;Календарь!$L$5,$I$12:$I$511,"OK"),"")</f>
        <v/>
      </c>
      <c r="O504" s="19" t="n">
        <f aca="false">IF(AND(I504="OK",E504&lt;&gt;""),IF(COUNTIFS($E$12:E504,E504,$F$12:F504,F504,$I$12:I504,"OK")=1,1,0),0)</f>
        <v>0</v>
      </c>
    </row>
    <row r="505" customFormat="false" ht="22" hidden="false" customHeight="true" outlineLevel="0" collapsed="false">
      <c r="A505" s="6"/>
      <c r="B505" s="5"/>
      <c r="C505" s="6"/>
      <c r="D505" s="7"/>
      <c r="E505" s="6"/>
      <c r="F505" s="5"/>
      <c r="G505" s="6"/>
      <c r="H505" s="6"/>
      <c r="I505" s="19" t="str">
        <f aca="false">IF(COUNTA(A505:H505)=0,"",IF(OR(A505="",NOT(ISNUMBER(B505)),NOT(ISNUMBER(D505)),AND(C505&lt;&gt;"Приход",C505&lt;&gt;"Расход")),"Ошибка: поля или тип",IF(OR(B505&lt;36526,B505&gt;109574,B505&lt;&gt;INT(B505),D505&lt;0),"Ошибка: дата или сумма",IF(COUNTIFS($A$12:$A$511,A505)&lt;&gt;1,"Ошибка: повтор ID",IF(E505="",IF(OR(F505&lt;&gt;"",H505=""),"Ошибка: внеплановая статья/срок","OK"),IF(COUNTIFS(Планы!$A$12:$A$111,E505)&lt;&gt;1,"Ошибка: ID плана",IF(INDEX(Планы!$K$12:$K$111,MATCH(E505,Планы!$A$12:$A$111,0))&lt;&gt;"OK","Ошибка: исходный план",IF(OR(NOT(ISNUMBER(F505)),C505&lt;&gt;INDEX(Планы!$D$12:$D$111,MATCH(E505,Планы!$A$12:$A$111,0))),"Ошибка: срок/направление",IF(AND(F505&gt;=INDEX(Планы!$E$12:$E$111,MATCH(E505,Планы!$A$12:$A$111,0)),F505&lt;=INDEX(Планы!$L$12:$L$111,MATCH(E505,Планы!$A$12:$A$111,0)),IF(INDEX(Планы!$F$12:$F$111,MATCH(E505,Планы!$A$12:$A$111,0))="Разово",F505=INDEX(Планы!$E$12:$E$111,MATCH(E505,Планы!$A$12:$A$111,0)),IF(INDEX(Планы!$F$12:$F$111,MATCH(E505,Планы!$A$12:$A$111,0))="Еженедельно",MOD(F505-INDEX(Планы!$E$12:$E$111,MATCH(E505,Планы!$A$12:$A$111,0)),7)=0,F505=DATE(YEAR(F505),MONTH(F505),MIN(DAY(INDEX(Планы!$E$12:$E$111,MATCH(E505,Планы!$A$12:$A$111,0))),DAY(EOMONTH(F505,0))))))),"OK","Ошибка: нет повторения")))))))))</f>
        <v/>
      </c>
      <c r="J505" s="21" t="str">
        <f aca="false">IF(AND(I505="OK",E505&lt;&gt;""),INDEX(Планы!$G$12:$G$111,MATCH(E505,Планы!$A$12:$A$111,0)),"")</f>
        <v/>
      </c>
      <c r="K505" s="21" t="str">
        <f aca="false">IF(I505&lt;&gt;"OK","",IF(E505="",H505,INDEX(Планы!$C$12:$C$111,MATCH(E505,Планы!$A$12:$A$111,0))))</f>
        <v/>
      </c>
      <c r="L505" s="21" t="n">
        <f aca="false">IF(AND(I505="OK",E505&lt;&gt;"",O505=1),MIN(J505,N505),0)</f>
        <v>0</v>
      </c>
      <c r="M505" s="21" t="n">
        <f aca="false">IF(AND(I505="OK",E505&lt;&gt;"",O505=1),MAX(0,N505-J505),0)</f>
        <v>0</v>
      </c>
      <c r="N505" s="21" t="str">
        <f aca="false">IF(AND(I505="OK",E505&lt;&gt;""),SUMIFS($D$12:$D$511,$E$12:$E$511,E505,$F$12:$F$511,F505,$B$12:$B$511,"&lt;="&amp;Календарь!$L$5,$I$12:$I$511,"OK"),"")</f>
        <v/>
      </c>
      <c r="O505" s="19" t="n">
        <f aca="false">IF(AND(I505="OK",E505&lt;&gt;""),IF(COUNTIFS($E$12:E505,E505,$F$12:F505,F505,$I$12:I505,"OK")=1,1,0),0)</f>
        <v>0</v>
      </c>
    </row>
    <row r="506" customFormat="false" ht="22" hidden="false" customHeight="true" outlineLevel="0" collapsed="false">
      <c r="A506" s="6"/>
      <c r="B506" s="5"/>
      <c r="C506" s="6"/>
      <c r="D506" s="7"/>
      <c r="E506" s="6"/>
      <c r="F506" s="5"/>
      <c r="G506" s="6"/>
      <c r="H506" s="6"/>
      <c r="I506" s="19" t="str">
        <f aca="false">IF(COUNTA(A506:H506)=0,"",IF(OR(A506="",NOT(ISNUMBER(B506)),NOT(ISNUMBER(D506)),AND(C506&lt;&gt;"Приход",C506&lt;&gt;"Расход")),"Ошибка: поля или тип",IF(OR(B506&lt;36526,B506&gt;109574,B506&lt;&gt;INT(B506),D506&lt;0),"Ошибка: дата или сумма",IF(COUNTIFS($A$12:$A$511,A506)&lt;&gt;1,"Ошибка: повтор ID",IF(E506="",IF(OR(F506&lt;&gt;"",H506=""),"Ошибка: внеплановая статья/срок","OK"),IF(COUNTIFS(Планы!$A$12:$A$111,E506)&lt;&gt;1,"Ошибка: ID плана",IF(INDEX(Планы!$K$12:$K$111,MATCH(E506,Планы!$A$12:$A$111,0))&lt;&gt;"OK","Ошибка: исходный план",IF(OR(NOT(ISNUMBER(F506)),C506&lt;&gt;INDEX(Планы!$D$12:$D$111,MATCH(E506,Планы!$A$12:$A$111,0))),"Ошибка: срок/направление",IF(AND(F506&gt;=INDEX(Планы!$E$12:$E$111,MATCH(E506,Планы!$A$12:$A$111,0)),F506&lt;=INDEX(Планы!$L$12:$L$111,MATCH(E506,Планы!$A$12:$A$111,0)),IF(INDEX(Планы!$F$12:$F$111,MATCH(E506,Планы!$A$12:$A$111,0))="Разово",F506=INDEX(Планы!$E$12:$E$111,MATCH(E506,Планы!$A$12:$A$111,0)),IF(INDEX(Планы!$F$12:$F$111,MATCH(E506,Планы!$A$12:$A$111,0))="Еженедельно",MOD(F506-INDEX(Планы!$E$12:$E$111,MATCH(E506,Планы!$A$12:$A$111,0)),7)=0,F506=DATE(YEAR(F506),MONTH(F506),MIN(DAY(INDEX(Планы!$E$12:$E$111,MATCH(E506,Планы!$A$12:$A$111,0))),DAY(EOMONTH(F506,0))))))),"OK","Ошибка: нет повторения")))))))))</f>
        <v/>
      </c>
      <c r="J506" s="21" t="str">
        <f aca="false">IF(AND(I506="OK",E506&lt;&gt;""),INDEX(Планы!$G$12:$G$111,MATCH(E506,Планы!$A$12:$A$111,0)),"")</f>
        <v/>
      </c>
      <c r="K506" s="21" t="str">
        <f aca="false">IF(I506&lt;&gt;"OK","",IF(E506="",H506,INDEX(Планы!$C$12:$C$111,MATCH(E506,Планы!$A$12:$A$111,0))))</f>
        <v/>
      </c>
      <c r="L506" s="21" t="n">
        <f aca="false">IF(AND(I506="OK",E506&lt;&gt;"",O506=1),MIN(J506,N506),0)</f>
        <v>0</v>
      </c>
      <c r="M506" s="21" t="n">
        <f aca="false">IF(AND(I506="OK",E506&lt;&gt;"",O506=1),MAX(0,N506-J506),0)</f>
        <v>0</v>
      </c>
      <c r="N506" s="21" t="str">
        <f aca="false">IF(AND(I506="OK",E506&lt;&gt;""),SUMIFS($D$12:$D$511,$E$12:$E$511,E506,$F$12:$F$511,F506,$B$12:$B$511,"&lt;="&amp;Календарь!$L$5,$I$12:$I$511,"OK"),"")</f>
        <v/>
      </c>
      <c r="O506" s="19" t="n">
        <f aca="false">IF(AND(I506="OK",E506&lt;&gt;""),IF(COUNTIFS($E$12:E506,E506,$F$12:F506,F506,$I$12:I506,"OK")=1,1,0),0)</f>
        <v>0</v>
      </c>
    </row>
    <row r="507" customFormat="false" ht="22" hidden="false" customHeight="true" outlineLevel="0" collapsed="false">
      <c r="A507" s="6"/>
      <c r="B507" s="5"/>
      <c r="C507" s="6"/>
      <c r="D507" s="7"/>
      <c r="E507" s="6"/>
      <c r="F507" s="5"/>
      <c r="G507" s="6"/>
      <c r="H507" s="6"/>
      <c r="I507" s="19" t="str">
        <f aca="false">IF(COUNTA(A507:H507)=0,"",IF(OR(A507="",NOT(ISNUMBER(B507)),NOT(ISNUMBER(D507)),AND(C507&lt;&gt;"Приход",C507&lt;&gt;"Расход")),"Ошибка: поля или тип",IF(OR(B507&lt;36526,B507&gt;109574,B507&lt;&gt;INT(B507),D507&lt;0),"Ошибка: дата или сумма",IF(COUNTIFS($A$12:$A$511,A507)&lt;&gt;1,"Ошибка: повтор ID",IF(E507="",IF(OR(F507&lt;&gt;"",H507=""),"Ошибка: внеплановая статья/срок","OK"),IF(COUNTIFS(Планы!$A$12:$A$111,E507)&lt;&gt;1,"Ошибка: ID плана",IF(INDEX(Планы!$K$12:$K$111,MATCH(E507,Планы!$A$12:$A$111,0))&lt;&gt;"OK","Ошибка: исходный план",IF(OR(NOT(ISNUMBER(F507)),C507&lt;&gt;INDEX(Планы!$D$12:$D$111,MATCH(E507,Планы!$A$12:$A$111,0))),"Ошибка: срок/направление",IF(AND(F507&gt;=INDEX(Планы!$E$12:$E$111,MATCH(E507,Планы!$A$12:$A$111,0)),F507&lt;=INDEX(Планы!$L$12:$L$111,MATCH(E507,Планы!$A$12:$A$111,0)),IF(INDEX(Планы!$F$12:$F$111,MATCH(E507,Планы!$A$12:$A$111,0))="Разово",F507=INDEX(Планы!$E$12:$E$111,MATCH(E507,Планы!$A$12:$A$111,0)),IF(INDEX(Планы!$F$12:$F$111,MATCH(E507,Планы!$A$12:$A$111,0))="Еженедельно",MOD(F507-INDEX(Планы!$E$12:$E$111,MATCH(E507,Планы!$A$12:$A$111,0)),7)=0,F507=DATE(YEAR(F507),MONTH(F507),MIN(DAY(INDEX(Планы!$E$12:$E$111,MATCH(E507,Планы!$A$12:$A$111,0))),DAY(EOMONTH(F507,0))))))),"OK","Ошибка: нет повторения")))))))))</f>
        <v/>
      </c>
      <c r="J507" s="21" t="str">
        <f aca="false">IF(AND(I507="OK",E507&lt;&gt;""),INDEX(Планы!$G$12:$G$111,MATCH(E507,Планы!$A$12:$A$111,0)),"")</f>
        <v/>
      </c>
      <c r="K507" s="21" t="str">
        <f aca="false">IF(I507&lt;&gt;"OK","",IF(E507="",H507,INDEX(Планы!$C$12:$C$111,MATCH(E507,Планы!$A$12:$A$111,0))))</f>
        <v/>
      </c>
      <c r="L507" s="21" t="n">
        <f aca="false">IF(AND(I507="OK",E507&lt;&gt;"",O507=1),MIN(J507,N507),0)</f>
        <v>0</v>
      </c>
      <c r="M507" s="21" t="n">
        <f aca="false">IF(AND(I507="OK",E507&lt;&gt;"",O507=1),MAX(0,N507-J507),0)</f>
        <v>0</v>
      </c>
      <c r="N507" s="21" t="str">
        <f aca="false">IF(AND(I507="OK",E507&lt;&gt;""),SUMIFS($D$12:$D$511,$E$12:$E$511,E507,$F$12:$F$511,F507,$B$12:$B$511,"&lt;="&amp;Календарь!$L$5,$I$12:$I$511,"OK"),"")</f>
        <v/>
      </c>
      <c r="O507" s="19" t="n">
        <f aca="false">IF(AND(I507="OK",E507&lt;&gt;""),IF(COUNTIFS($E$12:E507,E507,$F$12:F507,F507,$I$12:I507,"OK")=1,1,0),0)</f>
        <v>0</v>
      </c>
    </row>
    <row r="508" customFormat="false" ht="22" hidden="false" customHeight="true" outlineLevel="0" collapsed="false">
      <c r="A508" s="6"/>
      <c r="B508" s="5"/>
      <c r="C508" s="6"/>
      <c r="D508" s="7"/>
      <c r="E508" s="6"/>
      <c r="F508" s="5"/>
      <c r="G508" s="6"/>
      <c r="H508" s="6"/>
      <c r="I508" s="19" t="str">
        <f aca="false">IF(COUNTA(A508:H508)=0,"",IF(OR(A508="",NOT(ISNUMBER(B508)),NOT(ISNUMBER(D508)),AND(C508&lt;&gt;"Приход",C508&lt;&gt;"Расход")),"Ошибка: поля или тип",IF(OR(B508&lt;36526,B508&gt;109574,B508&lt;&gt;INT(B508),D508&lt;0),"Ошибка: дата или сумма",IF(COUNTIFS($A$12:$A$511,A508)&lt;&gt;1,"Ошибка: повтор ID",IF(E508="",IF(OR(F508&lt;&gt;"",H508=""),"Ошибка: внеплановая статья/срок","OK"),IF(COUNTIFS(Планы!$A$12:$A$111,E508)&lt;&gt;1,"Ошибка: ID плана",IF(INDEX(Планы!$K$12:$K$111,MATCH(E508,Планы!$A$12:$A$111,0))&lt;&gt;"OK","Ошибка: исходный план",IF(OR(NOT(ISNUMBER(F508)),C508&lt;&gt;INDEX(Планы!$D$12:$D$111,MATCH(E508,Планы!$A$12:$A$111,0))),"Ошибка: срок/направление",IF(AND(F508&gt;=INDEX(Планы!$E$12:$E$111,MATCH(E508,Планы!$A$12:$A$111,0)),F508&lt;=INDEX(Планы!$L$12:$L$111,MATCH(E508,Планы!$A$12:$A$111,0)),IF(INDEX(Планы!$F$12:$F$111,MATCH(E508,Планы!$A$12:$A$111,0))="Разово",F508=INDEX(Планы!$E$12:$E$111,MATCH(E508,Планы!$A$12:$A$111,0)),IF(INDEX(Планы!$F$12:$F$111,MATCH(E508,Планы!$A$12:$A$111,0))="Еженедельно",MOD(F508-INDEX(Планы!$E$12:$E$111,MATCH(E508,Планы!$A$12:$A$111,0)),7)=0,F508=DATE(YEAR(F508),MONTH(F508),MIN(DAY(INDEX(Планы!$E$12:$E$111,MATCH(E508,Планы!$A$12:$A$111,0))),DAY(EOMONTH(F508,0))))))),"OK","Ошибка: нет повторения")))))))))</f>
        <v/>
      </c>
      <c r="J508" s="21" t="str">
        <f aca="false">IF(AND(I508="OK",E508&lt;&gt;""),INDEX(Планы!$G$12:$G$111,MATCH(E508,Планы!$A$12:$A$111,0)),"")</f>
        <v/>
      </c>
      <c r="K508" s="21" t="str">
        <f aca="false">IF(I508&lt;&gt;"OK","",IF(E508="",H508,INDEX(Планы!$C$12:$C$111,MATCH(E508,Планы!$A$12:$A$111,0))))</f>
        <v/>
      </c>
      <c r="L508" s="21" t="n">
        <f aca="false">IF(AND(I508="OK",E508&lt;&gt;"",O508=1),MIN(J508,N508),0)</f>
        <v>0</v>
      </c>
      <c r="M508" s="21" t="n">
        <f aca="false">IF(AND(I508="OK",E508&lt;&gt;"",O508=1),MAX(0,N508-J508),0)</f>
        <v>0</v>
      </c>
      <c r="N508" s="21" t="str">
        <f aca="false">IF(AND(I508="OK",E508&lt;&gt;""),SUMIFS($D$12:$D$511,$E$12:$E$511,E508,$F$12:$F$511,F508,$B$12:$B$511,"&lt;="&amp;Календарь!$L$5,$I$12:$I$511,"OK"),"")</f>
        <v/>
      </c>
      <c r="O508" s="19" t="n">
        <f aca="false">IF(AND(I508="OK",E508&lt;&gt;""),IF(COUNTIFS($E$12:E508,E508,$F$12:F508,F508,$I$12:I508,"OK")=1,1,0),0)</f>
        <v>0</v>
      </c>
    </row>
    <row r="509" customFormat="false" ht="22" hidden="false" customHeight="true" outlineLevel="0" collapsed="false">
      <c r="A509" s="6"/>
      <c r="B509" s="5"/>
      <c r="C509" s="6"/>
      <c r="D509" s="7"/>
      <c r="E509" s="6"/>
      <c r="F509" s="5"/>
      <c r="G509" s="6"/>
      <c r="H509" s="6"/>
      <c r="I509" s="19" t="str">
        <f aca="false">IF(COUNTA(A509:H509)=0,"",IF(OR(A509="",NOT(ISNUMBER(B509)),NOT(ISNUMBER(D509)),AND(C509&lt;&gt;"Приход",C509&lt;&gt;"Расход")),"Ошибка: поля или тип",IF(OR(B509&lt;36526,B509&gt;109574,B509&lt;&gt;INT(B509),D509&lt;0),"Ошибка: дата или сумма",IF(COUNTIFS($A$12:$A$511,A509)&lt;&gt;1,"Ошибка: повтор ID",IF(E509="",IF(OR(F509&lt;&gt;"",H509=""),"Ошибка: внеплановая статья/срок","OK"),IF(COUNTIFS(Планы!$A$12:$A$111,E509)&lt;&gt;1,"Ошибка: ID плана",IF(INDEX(Планы!$K$12:$K$111,MATCH(E509,Планы!$A$12:$A$111,0))&lt;&gt;"OK","Ошибка: исходный план",IF(OR(NOT(ISNUMBER(F509)),C509&lt;&gt;INDEX(Планы!$D$12:$D$111,MATCH(E509,Планы!$A$12:$A$111,0))),"Ошибка: срок/направление",IF(AND(F509&gt;=INDEX(Планы!$E$12:$E$111,MATCH(E509,Планы!$A$12:$A$111,0)),F509&lt;=INDEX(Планы!$L$12:$L$111,MATCH(E509,Планы!$A$12:$A$111,0)),IF(INDEX(Планы!$F$12:$F$111,MATCH(E509,Планы!$A$12:$A$111,0))="Разово",F509=INDEX(Планы!$E$12:$E$111,MATCH(E509,Планы!$A$12:$A$111,0)),IF(INDEX(Планы!$F$12:$F$111,MATCH(E509,Планы!$A$12:$A$111,0))="Еженедельно",MOD(F509-INDEX(Планы!$E$12:$E$111,MATCH(E509,Планы!$A$12:$A$111,0)),7)=0,F509=DATE(YEAR(F509),MONTH(F509),MIN(DAY(INDEX(Планы!$E$12:$E$111,MATCH(E509,Планы!$A$12:$A$111,0))),DAY(EOMONTH(F509,0))))))),"OK","Ошибка: нет повторения")))))))))</f>
        <v/>
      </c>
      <c r="J509" s="21" t="str">
        <f aca="false">IF(AND(I509="OK",E509&lt;&gt;""),INDEX(Планы!$G$12:$G$111,MATCH(E509,Планы!$A$12:$A$111,0)),"")</f>
        <v/>
      </c>
      <c r="K509" s="21" t="str">
        <f aca="false">IF(I509&lt;&gt;"OK","",IF(E509="",H509,INDEX(Планы!$C$12:$C$111,MATCH(E509,Планы!$A$12:$A$111,0))))</f>
        <v/>
      </c>
      <c r="L509" s="21" t="n">
        <f aca="false">IF(AND(I509="OK",E509&lt;&gt;"",O509=1),MIN(J509,N509),0)</f>
        <v>0</v>
      </c>
      <c r="M509" s="21" t="n">
        <f aca="false">IF(AND(I509="OK",E509&lt;&gt;"",O509=1),MAX(0,N509-J509),0)</f>
        <v>0</v>
      </c>
      <c r="N509" s="21" t="str">
        <f aca="false">IF(AND(I509="OK",E509&lt;&gt;""),SUMIFS($D$12:$D$511,$E$12:$E$511,E509,$F$12:$F$511,F509,$B$12:$B$511,"&lt;="&amp;Календарь!$L$5,$I$12:$I$511,"OK"),"")</f>
        <v/>
      </c>
      <c r="O509" s="19" t="n">
        <f aca="false">IF(AND(I509="OK",E509&lt;&gt;""),IF(COUNTIFS($E$12:E509,E509,$F$12:F509,F509,$I$12:I509,"OK")=1,1,0),0)</f>
        <v>0</v>
      </c>
    </row>
    <row r="510" customFormat="false" ht="22" hidden="false" customHeight="true" outlineLevel="0" collapsed="false">
      <c r="A510" s="6"/>
      <c r="B510" s="5"/>
      <c r="C510" s="6"/>
      <c r="D510" s="7"/>
      <c r="E510" s="6"/>
      <c r="F510" s="5"/>
      <c r="G510" s="6"/>
      <c r="H510" s="6"/>
      <c r="I510" s="19" t="str">
        <f aca="false">IF(COUNTA(A510:H510)=0,"",IF(OR(A510="",NOT(ISNUMBER(B510)),NOT(ISNUMBER(D510)),AND(C510&lt;&gt;"Приход",C510&lt;&gt;"Расход")),"Ошибка: поля или тип",IF(OR(B510&lt;36526,B510&gt;109574,B510&lt;&gt;INT(B510),D510&lt;0),"Ошибка: дата или сумма",IF(COUNTIFS($A$12:$A$511,A510)&lt;&gt;1,"Ошибка: повтор ID",IF(E510="",IF(OR(F510&lt;&gt;"",H510=""),"Ошибка: внеплановая статья/срок","OK"),IF(COUNTIFS(Планы!$A$12:$A$111,E510)&lt;&gt;1,"Ошибка: ID плана",IF(INDEX(Планы!$K$12:$K$111,MATCH(E510,Планы!$A$12:$A$111,0))&lt;&gt;"OK","Ошибка: исходный план",IF(OR(NOT(ISNUMBER(F510)),C510&lt;&gt;INDEX(Планы!$D$12:$D$111,MATCH(E510,Планы!$A$12:$A$111,0))),"Ошибка: срок/направление",IF(AND(F510&gt;=INDEX(Планы!$E$12:$E$111,MATCH(E510,Планы!$A$12:$A$111,0)),F510&lt;=INDEX(Планы!$L$12:$L$111,MATCH(E510,Планы!$A$12:$A$111,0)),IF(INDEX(Планы!$F$12:$F$111,MATCH(E510,Планы!$A$12:$A$111,0))="Разово",F510=INDEX(Планы!$E$12:$E$111,MATCH(E510,Планы!$A$12:$A$111,0)),IF(INDEX(Планы!$F$12:$F$111,MATCH(E510,Планы!$A$12:$A$111,0))="Еженедельно",MOD(F510-INDEX(Планы!$E$12:$E$111,MATCH(E510,Планы!$A$12:$A$111,0)),7)=0,F510=DATE(YEAR(F510),MONTH(F510),MIN(DAY(INDEX(Планы!$E$12:$E$111,MATCH(E510,Планы!$A$12:$A$111,0))),DAY(EOMONTH(F510,0))))))),"OK","Ошибка: нет повторения")))))))))</f>
        <v/>
      </c>
      <c r="J510" s="21" t="str">
        <f aca="false">IF(AND(I510="OK",E510&lt;&gt;""),INDEX(Планы!$G$12:$G$111,MATCH(E510,Планы!$A$12:$A$111,0)),"")</f>
        <v/>
      </c>
      <c r="K510" s="21" t="str">
        <f aca="false">IF(I510&lt;&gt;"OK","",IF(E510="",H510,INDEX(Планы!$C$12:$C$111,MATCH(E510,Планы!$A$12:$A$111,0))))</f>
        <v/>
      </c>
      <c r="L510" s="21" t="n">
        <f aca="false">IF(AND(I510="OK",E510&lt;&gt;"",O510=1),MIN(J510,N510),0)</f>
        <v>0</v>
      </c>
      <c r="M510" s="21" t="n">
        <f aca="false">IF(AND(I510="OK",E510&lt;&gt;"",O510=1),MAX(0,N510-J510),0)</f>
        <v>0</v>
      </c>
      <c r="N510" s="21" t="str">
        <f aca="false">IF(AND(I510="OK",E510&lt;&gt;""),SUMIFS($D$12:$D$511,$E$12:$E$511,E510,$F$12:$F$511,F510,$B$12:$B$511,"&lt;="&amp;Календарь!$L$5,$I$12:$I$511,"OK"),"")</f>
        <v/>
      </c>
      <c r="O510" s="19" t="n">
        <f aca="false">IF(AND(I510="OK",E510&lt;&gt;""),IF(COUNTIFS($E$12:E510,E510,$F$12:F510,F510,$I$12:I510,"OK")=1,1,0),0)</f>
        <v>0</v>
      </c>
    </row>
    <row r="511" customFormat="false" ht="22" hidden="false" customHeight="true" outlineLevel="0" collapsed="false">
      <c r="A511" s="6"/>
      <c r="B511" s="5"/>
      <c r="C511" s="6"/>
      <c r="D511" s="7"/>
      <c r="E511" s="6"/>
      <c r="F511" s="5"/>
      <c r="G511" s="6"/>
      <c r="H511" s="6"/>
      <c r="I511" s="19" t="str">
        <f aca="false">IF(COUNTA(A511:H511)=0,"",IF(OR(A511="",NOT(ISNUMBER(B511)),NOT(ISNUMBER(D511)),AND(C511&lt;&gt;"Приход",C511&lt;&gt;"Расход")),"Ошибка: поля или тип",IF(OR(B511&lt;36526,B511&gt;109574,B511&lt;&gt;INT(B511),D511&lt;0),"Ошибка: дата или сумма",IF(COUNTIFS($A$12:$A$511,A511)&lt;&gt;1,"Ошибка: повтор ID",IF(E511="",IF(OR(F511&lt;&gt;"",H511=""),"Ошибка: внеплановая статья/срок","OK"),IF(COUNTIFS(Планы!$A$12:$A$111,E511)&lt;&gt;1,"Ошибка: ID плана",IF(INDEX(Планы!$K$12:$K$111,MATCH(E511,Планы!$A$12:$A$111,0))&lt;&gt;"OK","Ошибка: исходный план",IF(OR(NOT(ISNUMBER(F511)),C511&lt;&gt;INDEX(Планы!$D$12:$D$111,MATCH(E511,Планы!$A$12:$A$111,0))),"Ошибка: срок/направление",IF(AND(F511&gt;=INDEX(Планы!$E$12:$E$111,MATCH(E511,Планы!$A$12:$A$111,0)),F511&lt;=INDEX(Планы!$L$12:$L$111,MATCH(E511,Планы!$A$12:$A$111,0)),IF(INDEX(Планы!$F$12:$F$111,MATCH(E511,Планы!$A$12:$A$111,0))="Разово",F511=INDEX(Планы!$E$12:$E$111,MATCH(E511,Планы!$A$12:$A$111,0)),IF(INDEX(Планы!$F$12:$F$111,MATCH(E511,Планы!$A$12:$A$111,0))="Еженедельно",MOD(F511-INDEX(Планы!$E$12:$E$111,MATCH(E511,Планы!$A$12:$A$111,0)),7)=0,F511=DATE(YEAR(F511),MONTH(F511),MIN(DAY(INDEX(Планы!$E$12:$E$111,MATCH(E511,Планы!$A$12:$A$111,0))),DAY(EOMONTH(F511,0))))))),"OK","Ошибка: нет повторения")))))))))</f>
        <v/>
      </c>
      <c r="J511" s="21" t="str">
        <f aca="false">IF(AND(I511="OK",E511&lt;&gt;""),INDEX(Планы!$G$12:$G$111,MATCH(E511,Планы!$A$12:$A$111,0)),"")</f>
        <v/>
      </c>
      <c r="K511" s="21" t="str">
        <f aca="false">IF(I511&lt;&gt;"OK","",IF(E511="",H511,INDEX(Планы!$C$12:$C$111,MATCH(E511,Планы!$A$12:$A$111,0))))</f>
        <v/>
      </c>
      <c r="L511" s="21" t="n">
        <f aca="false">IF(AND(I511="OK",E511&lt;&gt;"",O511=1),MIN(J511,N511),0)</f>
        <v>0</v>
      </c>
      <c r="M511" s="21" t="n">
        <f aca="false">IF(AND(I511="OK",E511&lt;&gt;"",O511=1),MAX(0,N511-J511),0)</f>
        <v>0</v>
      </c>
      <c r="N511" s="21" t="str">
        <f aca="false">IF(AND(I511="OK",E511&lt;&gt;""),SUMIFS($D$12:$D$511,$E$12:$E$511,E511,$F$12:$F$511,F511,$B$12:$B$511,"&lt;="&amp;Календарь!$L$5,$I$12:$I$511,"OK"),"")</f>
        <v/>
      </c>
      <c r="O511" s="19" t="n">
        <f aca="false">IF(AND(I511="OK",E511&lt;&gt;""),IF(COUNTIFS($E$12:E511,E511,$F$12:F511,F511,$I$12:I511,"OK")=1,1,0),0)</f>
        <v>0</v>
      </c>
    </row>
    <row r="512" customFormat="false" ht="22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customFormat="false" ht="22" hidden="false" customHeight="tru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customFormat="false" ht="22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</sheetData>
  <conditionalFormatting sqref="I12:I511">
    <cfRule type="expression" priority="2" aboveAverage="0" equalAverage="0" bottom="0" percent="0" rank="0" text="" dxfId="9">
      <formula>LEFT(I12,6)="Ошибка"</formula>
    </cfRule>
  </conditionalFormatting>
  <conditionalFormatting sqref="M12:M511">
    <cfRule type="expression" priority="3" aboveAverage="0" equalAverage="0" bottom="0" percent="0" rank="0" text="" dxfId="10">
      <formula>M12&gt;0</formula>
    </cfRule>
  </conditionalFormatting>
  <conditionalFormatting sqref="N12:N511">
    <cfRule type="expression" priority="4" aboveAverage="0" equalAverage="0" bottom="0" percent="0" rank="0" text="" dxfId="11">
      <formula>AND(ISNUMBER(N12),N12&lt;J12,F12&lt;=Календарь!$L$5)</formula>
    </cfRule>
  </conditionalFormatting>
  <dataValidations count="4">
    <dataValidation allowBlank="false" errorStyle="stop" operator="between" showDropDown="false" showErrorMessage="false" showInputMessage="false" sqref="B12:B511" type="date">
      <formula1>36526</formula1>
      <formula2>109574</formula2>
    </dataValidation>
    <dataValidation allowBlank="false" errorStyle="stop" operator="between" showDropDown="false" showErrorMessage="false" showInputMessage="false" sqref="F12:F511" type="date">
      <formula1>36526</formula1>
      <formula2>109574</formula2>
    </dataValidation>
    <dataValidation allowBlank="false" errorStyle="stop" operator="between" showDropDown="false" showErrorMessage="false" showInputMessage="false" sqref="C12:C511" type="list">
      <formula1>"Приход,Расход"</formula1>
      <formula2>0</formula2>
    </dataValidation>
    <dataValidation allowBlank="false" errorStyle="stop" operator="greaterThanOrEqual" showDropDown="false" showErrorMessage="false" showInputMessage="false" sqref="D12:D511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87F8C"/>
    <pageSetUpPr fitToPage="false"/>
  </sheetPr>
  <dimension ref="A1:K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1"/>
    <col collapsed="false" customWidth="true" hidden="false" outlineLevel="0" max="7" min="3" style="0" width="23"/>
    <col collapsed="false" customWidth="true" hidden="false" outlineLevel="0" max="11" min="8" style="0" width="21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2" hidden="false" customHeight="true" outlineLevel="0" collapsed="false">
      <c r="A2" s="1"/>
      <c r="B2" s="2" t="s">
        <v>126</v>
      </c>
      <c r="C2" s="1"/>
      <c r="D2" s="1"/>
      <c r="E2" s="1"/>
      <c r="F2" s="1"/>
      <c r="G2" s="1"/>
    </row>
    <row r="3" customFormat="false" ht="22" hidden="false" customHeight="true" outlineLevel="0" collapsed="false">
      <c r="A3" s="1"/>
      <c r="B3" s="3" t="s">
        <v>127</v>
      </c>
      <c r="C3" s="4"/>
      <c r="D3" s="4"/>
      <c r="E3" s="4"/>
      <c r="F3" s="4"/>
      <c r="G3" s="4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5" hidden="false" customHeight="true" outlineLevel="0" collapsed="false">
      <c r="A5" s="1"/>
      <c r="B5" s="1" t="s">
        <v>128</v>
      </c>
      <c r="C5" s="22" t="s">
        <v>129</v>
      </c>
      <c r="D5" s="22"/>
      <c r="E5" s="22"/>
      <c r="F5" s="22"/>
      <c r="G5" s="22"/>
    </row>
    <row r="6" customFormat="false" ht="35" hidden="false" customHeight="true" outlineLevel="0" collapsed="false">
      <c r="A6" s="1"/>
      <c r="B6" s="1" t="s">
        <v>130</v>
      </c>
      <c r="C6" s="22" t="s">
        <v>131</v>
      </c>
      <c r="D6" s="22"/>
      <c r="E6" s="22"/>
      <c r="F6" s="22"/>
      <c r="G6" s="22"/>
    </row>
    <row r="7" customFormat="false" ht="35" hidden="false" customHeight="true" outlineLevel="0" collapsed="false">
      <c r="A7" s="1"/>
      <c r="B7" s="1" t="s">
        <v>132</v>
      </c>
      <c r="C7" s="22" t="s">
        <v>133</v>
      </c>
      <c r="D7" s="22"/>
      <c r="E7" s="22"/>
      <c r="F7" s="22"/>
      <c r="G7" s="22"/>
    </row>
    <row r="8" customFormat="false" ht="35" hidden="false" customHeight="true" outlineLevel="0" collapsed="false">
      <c r="A8" s="1"/>
      <c r="B8" s="1" t="s">
        <v>134</v>
      </c>
      <c r="C8" s="22" t="s">
        <v>135</v>
      </c>
      <c r="D8" s="22"/>
      <c r="E8" s="22"/>
      <c r="F8" s="22"/>
      <c r="G8" s="22"/>
    </row>
    <row r="9" customFormat="false" ht="35" hidden="false" customHeight="true" outlineLevel="0" collapsed="false">
      <c r="A9" s="1"/>
      <c r="B9" s="1" t="s">
        <v>136</v>
      </c>
      <c r="C9" s="22" t="s">
        <v>137</v>
      </c>
      <c r="D9" s="22"/>
      <c r="E9" s="22"/>
      <c r="F9" s="22"/>
      <c r="G9" s="22"/>
    </row>
    <row r="10" customFormat="false" ht="35" hidden="false" customHeight="true" outlineLevel="0" collapsed="false">
      <c r="A10" s="1"/>
      <c r="B10" s="1" t="s">
        <v>138</v>
      </c>
      <c r="C10" s="22" t="s">
        <v>139</v>
      </c>
      <c r="D10" s="22"/>
      <c r="E10" s="22"/>
      <c r="F10" s="22"/>
      <c r="G10" s="22"/>
    </row>
    <row r="11" customFormat="false" ht="35" hidden="false" customHeight="true" outlineLevel="0" collapsed="false">
      <c r="A11" s="1"/>
      <c r="B11" s="1" t="s">
        <v>140</v>
      </c>
      <c r="C11" s="22" t="s">
        <v>141</v>
      </c>
      <c r="D11" s="22"/>
      <c r="E11" s="22"/>
      <c r="F11" s="22"/>
      <c r="G11" s="22"/>
    </row>
    <row r="12" customFormat="false" ht="35" hidden="false" customHeight="true" outlineLevel="0" collapsed="false">
      <c r="A12" s="1"/>
      <c r="B12" s="1" t="s">
        <v>142</v>
      </c>
      <c r="C12" s="22" t="s">
        <v>143</v>
      </c>
      <c r="D12" s="22"/>
      <c r="E12" s="22"/>
      <c r="F12" s="22"/>
      <c r="G12" s="22"/>
    </row>
    <row r="13" customFormat="false" ht="35" hidden="false" customHeight="true" outlineLevel="0" collapsed="false">
      <c r="A13" s="1"/>
      <c r="B13" s="1" t="s">
        <v>144</v>
      </c>
      <c r="C13" s="22" t="s">
        <v>145</v>
      </c>
      <c r="D13" s="22"/>
      <c r="E13" s="22"/>
      <c r="F13" s="22"/>
      <c r="G13" s="22"/>
    </row>
    <row r="14" customFormat="false" ht="35" hidden="false" customHeight="true" outlineLevel="0" collapsed="false">
      <c r="A14" s="1"/>
      <c r="B14" s="1" t="s">
        <v>146</v>
      </c>
      <c r="C14" s="22" t="s">
        <v>147</v>
      </c>
      <c r="D14" s="22"/>
      <c r="E14" s="22"/>
      <c r="F14" s="22"/>
      <c r="G14" s="22"/>
    </row>
    <row r="15" customFormat="false" ht="35" hidden="false" customHeight="true" outlineLevel="0" collapsed="false">
      <c r="A15" s="1"/>
      <c r="B15" s="1" t="s">
        <v>148</v>
      </c>
      <c r="C15" s="22" t="s">
        <v>149</v>
      </c>
      <c r="D15" s="22"/>
      <c r="E15" s="22"/>
      <c r="F15" s="22"/>
      <c r="G15" s="22"/>
    </row>
    <row r="16" customFormat="false" ht="35" hidden="false" customHeight="true" outlineLevel="0" collapsed="false">
      <c r="A16" s="1"/>
      <c r="B16" s="1" t="s">
        <v>150</v>
      </c>
      <c r="C16" s="22" t="s">
        <v>151</v>
      </c>
      <c r="D16" s="22"/>
      <c r="E16" s="22"/>
      <c r="F16" s="22"/>
      <c r="G16" s="22"/>
    </row>
    <row r="17" customFormat="false" ht="35" hidden="false" customHeight="true" outlineLevel="0" collapsed="false">
      <c r="A17" s="1"/>
      <c r="B17" s="1" t="s">
        <v>152</v>
      </c>
      <c r="C17" s="22" t="s">
        <v>153</v>
      </c>
      <c r="D17" s="22"/>
      <c r="E17" s="22"/>
      <c r="F17" s="22"/>
      <c r="G17" s="22"/>
    </row>
    <row r="18" customFormat="false" ht="35" hidden="false" customHeight="true" outlineLevel="0" collapsed="false">
      <c r="A18" s="1"/>
      <c r="B18" s="1" t="s">
        <v>154</v>
      </c>
      <c r="C18" s="22" t="s">
        <v>155</v>
      </c>
      <c r="D18" s="22"/>
      <c r="E18" s="22"/>
      <c r="F18" s="22"/>
      <c r="G18" s="22"/>
    </row>
    <row r="19" customFormat="false" ht="35" hidden="false" customHeight="true" outlineLevel="0" collapsed="false">
      <c r="A19" s="1"/>
      <c r="B19" s="1" t="s">
        <v>9</v>
      </c>
      <c r="C19" s="22" t="s">
        <v>156</v>
      </c>
      <c r="D19" s="22"/>
      <c r="E19" s="22"/>
      <c r="F19" s="22"/>
      <c r="G19" s="22"/>
    </row>
    <row r="20" customFormat="false" ht="35" hidden="false" customHeight="true" outlineLevel="0" collapsed="false">
      <c r="A20" s="1"/>
      <c r="B20" s="1" t="s">
        <v>157</v>
      </c>
      <c r="C20" s="22" t="s">
        <v>158</v>
      </c>
      <c r="D20" s="22"/>
      <c r="E20" s="22"/>
      <c r="F20" s="22"/>
      <c r="G20" s="22"/>
    </row>
    <row r="21" customFormat="false" ht="22" hidden="false" customHeight="true" outlineLevel="0" collapsed="false">
      <c r="A21" s="1"/>
      <c r="B21" s="1"/>
      <c r="C21" s="1"/>
      <c r="D21" s="1"/>
      <c r="E21" s="1"/>
      <c r="F21" s="1"/>
      <c r="G21" s="1"/>
    </row>
    <row r="22" customFormat="false" ht="22" hidden="false" customHeight="true" outlineLevel="0" collapsed="false">
      <c r="A22" s="1"/>
      <c r="B22" s="1"/>
      <c r="C22" s="1"/>
      <c r="D22" s="1"/>
      <c r="E22" s="1"/>
      <c r="F22" s="1"/>
      <c r="G22" s="1"/>
    </row>
    <row r="23" customFormat="false" ht="32" hidden="false" customHeight="true" outlineLevel="0" collapsed="false">
      <c r="A23" s="1"/>
      <c r="B23" s="12" t="s">
        <v>159</v>
      </c>
      <c r="C23" s="12" t="s">
        <v>160</v>
      </c>
      <c r="D23" s="12" t="s">
        <v>161</v>
      </c>
      <c r="E23" s="12" t="s">
        <v>162</v>
      </c>
      <c r="F23" s="12" t="s">
        <v>163</v>
      </c>
      <c r="G23" s="1"/>
      <c r="H23" s="23" t="s">
        <v>159</v>
      </c>
      <c r="I23" s="23" t="s">
        <v>164</v>
      </c>
      <c r="J23" s="23" t="s">
        <v>165</v>
      </c>
      <c r="K23" s="23" t="s">
        <v>166</v>
      </c>
    </row>
    <row r="24" customFormat="false" ht="22" hidden="false" customHeight="true" outlineLevel="0" collapsed="false">
      <c r="A24" s="1"/>
      <c r="B24" s="1" t="str">
        <f aca="false">Календарь!C34</f>
        <v>1 сен</v>
      </c>
      <c r="C24" s="15" t="n">
        <f aca="false">Календарь!C36</f>
        <v>260000</v>
      </c>
      <c r="D24" s="15" t="n">
        <f aca="false">Календарь!C37</f>
        <v>50000</v>
      </c>
      <c r="E24" s="15" t="n">
        <f aca="false">IF(Календарь!C39="","",Календарь!C39)</f>
        <v>240000</v>
      </c>
      <c r="F24" s="15" t="n">
        <f aca="false">IF(Календарь!C40="","",Календарь!C40)</f>
        <v>50000</v>
      </c>
      <c r="G24" s="15"/>
      <c r="H24" s="24" t="str">
        <f aca="false">B24</f>
        <v>1 сен</v>
      </c>
      <c r="I24" s="25" t="n">
        <f aca="false">Календарь!C44</f>
        <v>440000</v>
      </c>
      <c r="J24" s="25" t="n">
        <f aca="false">Календарь!C47</f>
        <v>460000</v>
      </c>
      <c r="K24" s="25" t="n">
        <f aca="false">Календарь!$L$6</f>
        <v>50000</v>
      </c>
    </row>
    <row r="25" customFormat="false" ht="22" hidden="false" customHeight="true" outlineLevel="0" collapsed="false">
      <c r="A25" s="1"/>
      <c r="B25" s="1" t="str">
        <f aca="false">Календарь!D34</f>
        <v>7 сен</v>
      </c>
      <c r="C25" s="15" t="n">
        <f aca="false">Календарь!D36</f>
        <v>0</v>
      </c>
      <c r="D25" s="15" t="n">
        <f aca="false">Календарь!D37</f>
        <v>170000</v>
      </c>
      <c r="E25" s="15" t="n">
        <f aca="false">IF(Календарь!D39="","",Календарь!D39)</f>
        <v>0</v>
      </c>
      <c r="F25" s="15" t="n">
        <f aca="false">IF(Календарь!D40="","",Календарь!D40)</f>
        <v>160000</v>
      </c>
      <c r="G25" s="15"/>
      <c r="H25" s="24" t="str">
        <f aca="false">B25</f>
        <v>7 сен</v>
      </c>
      <c r="I25" s="25" t="n">
        <f aca="false">Календарь!D44</f>
        <v>280000</v>
      </c>
      <c r="J25" s="25" t="n">
        <f aca="false">Календарь!D47</f>
        <v>290000</v>
      </c>
      <c r="K25" s="25" t="n">
        <f aca="false">Календарь!$L$6</f>
        <v>50000</v>
      </c>
    </row>
    <row r="26" customFormat="false" ht="22" hidden="false" customHeight="true" outlineLevel="0" collapsed="false">
      <c r="A26" s="1"/>
      <c r="B26" s="1" t="str">
        <f aca="false">Календарь!E34</f>
        <v>14 сен</v>
      </c>
      <c r="C26" s="15" t="n">
        <f aca="false">Календарь!E36</f>
        <v>150000</v>
      </c>
      <c r="D26" s="15" t="n">
        <f aca="false">Календарь!E37</f>
        <v>0</v>
      </c>
      <c r="E26" s="15" t="n">
        <f aca="false">IF(Календарь!E39="","",Календарь!E39)</f>
        <v>0</v>
      </c>
      <c r="F26" s="15" t="n">
        <f aca="false">IF(Календарь!E40="","",Календарь!E40)</f>
        <v>0</v>
      </c>
      <c r="G26" s="15"/>
      <c r="H26" s="24" t="str">
        <f aca="false">B26</f>
        <v>14 сен</v>
      </c>
      <c r="I26" s="25" t="n">
        <f aca="false">Календарь!E44</f>
        <v>440000</v>
      </c>
      <c r="J26" s="25" t="n">
        <f aca="false">Календарь!E47</f>
        <v>440000</v>
      </c>
      <c r="K26" s="25" t="n">
        <f aca="false">Календарь!$L$6</f>
        <v>50000</v>
      </c>
    </row>
    <row r="27" customFormat="false" ht="22" hidden="false" customHeight="true" outlineLevel="0" collapsed="false">
      <c r="A27" s="1"/>
      <c r="B27" s="1" t="str">
        <f aca="false">Календарь!F34</f>
        <v>21 сен</v>
      </c>
      <c r="C27" s="15" t="n">
        <f aca="false">Календарь!F36</f>
        <v>0</v>
      </c>
      <c r="D27" s="15" t="n">
        <f aca="false">Календарь!F37</f>
        <v>80000</v>
      </c>
      <c r="E27" s="15" t="str">
        <f aca="false">IF(Календарь!F39="","",Календарь!F39)</f>
        <v/>
      </c>
      <c r="F27" s="15" t="str">
        <f aca="false">IF(Календарь!F40="","",Календарь!F40)</f>
        <v/>
      </c>
      <c r="G27" s="15"/>
      <c r="H27" s="24" t="str">
        <f aca="false">B27</f>
        <v>21 сен</v>
      </c>
      <c r="I27" s="25" t="n">
        <f aca="false">Календарь!F44</f>
        <v>360000</v>
      </c>
      <c r="J27" s="25" t="n">
        <f aca="false">Календарь!F47</f>
        <v>360000</v>
      </c>
      <c r="K27" s="25" t="n">
        <f aca="false">Календарь!$L$6</f>
        <v>50000</v>
      </c>
    </row>
    <row r="28" customFormat="false" ht="22" hidden="false" customHeight="true" outlineLevel="0" collapsed="false">
      <c r="A28" s="1"/>
      <c r="B28" s="1" t="str">
        <f aca="false">Календарь!G34</f>
        <v>28 сен</v>
      </c>
      <c r="C28" s="15" t="n">
        <f aca="false">Календарь!G36</f>
        <v>0</v>
      </c>
      <c r="D28" s="15" t="n">
        <f aca="false">Календарь!G37</f>
        <v>50000</v>
      </c>
      <c r="E28" s="15" t="str">
        <f aca="false">IF(Календарь!G39="","",Календарь!G39)</f>
        <v/>
      </c>
      <c r="F28" s="15" t="str">
        <f aca="false">IF(Календарь!G40="","",Календарь!G40)</f>
        <v/>
      </c>
      <c r="G28" s="15"/>
      <c r="H28" s="24" t="str">
        <f aca="false">B28</f>
        <v>28 сен</v>
      </c>
      <c r="I28" s="25" t="n">
        <f aca="false">Календарь!G44</f>
        <v>310000</v>
      </c>
      <c r="J28" s="25" t="n">
        <f aca="false">Календарь!G47</f>
        <v>310000</v>
      </c>
      <c r="K28" s="25" t="n">
        <f aca="false">Календарь!$L$6</f>
        <v>50000</v>
      </c>
    </row>
    <row r="29" customFormat="false" ht="22" hidden="false" customHeight="true" outlineLevel="0" collapsed="false">
      <c r="A29" s="1"/>
      <c r="B29" s="1" t="str">
        <f aca="false">Календарь!H34</f>
        <v>5 окт</v>
      </c>
      <c r="C29" s="15" t="n">
        <f aca="false">Календарь!H36</f>
        <v>0</v>
      </c>
      <c r="D29" s="15" t="n">
        <f aca="false">Календарь!H37</f>
        <v>90000</v>
      </c>
      <c r="E29" s="15" t="str">
        <f aca="false">IF(Календарь!H39="","",Календарь!H39)</f>
        <v/>
      </c>
      <c r="F29" s="15" t="str">
        <f aca="false">IF(Календарь!H40="","",Календарь!H40)</f>
        <v/>
      </c>
      <c r="G29" s="15"/>
      <c r="H29" s="24" t="str">
        <f aca="false">B29</f>
        <v>5 окт</v>
      </c>
      <c r="I29" s="25" t="n">
        <f aca="false">Календарь!H44</f>
        <v>220000</v>
      </c>
      <c r="J29" s="25" t="n">
        <f aca="false">Календарь!H47</f>
        <v>220000</v>
      </c>
      <c r="K29" s="25" t="n">
        <f aca="false">Календарь!$L$6</f>
        <v>50000</v>
      </c>
    </row>
    <row r="30" customFormat="false" ht="22" hidden="false" customHeight="true" outlineLevel="0" collapsed="false">
      <c r="A30" s="1"/>
      <c r="B30" s="1" t="str">
        <f aca="false">Календарь!I34</f>
        <v>12 окт</v>
      </c>
      <c r="C30" s="15" t="n">
        <f aca="false">Календарь!I36</f>
        <v>0</v>
      </c>
      <c r="D30" s="15" t="n">
        <f aca="false">Календарь!I37</f>
        <v>10000</v>
      </c>
      <c r="E30" s="15" t="str">
        <f aca="false">IF(Календарь!I39="","",Календарь!I39)</f>
        <v/>
      </c>
      <c r="F30" s="15" t="str">
        <f aca="false">IF(Календарь!I40="","",Календарь!I40)</f>
        <v/>
      </c>
      <c r="G30" s="15"/>
      <c r="H30" s="24" t="str">
        <f aca="false">B30</f>
        <v>12 окт</v>
      </c>
      <c r="I30" s="25" t="n">
        <f aca="false">Календарь!I44</f>
        <v>210000</v>
      </c>
      <c r="J30" s="25" t="n">
        <f aca="false">Календарь!I47</f>
        <v>210000</v>
      </c>
      <c r="K30" s="25" t="n">
        <f aca="false">Календарь!$L$6</f>
        <v>50000</v>
      </c>
    </row>
    <row r="31" customFormat="false" ht="22" hidden="false" customHeight="true" outlineLevel="0" collapsed="false">
      <c r="A31" s="1"/>
      <c r="B31" s="1" t="str">
        <f aca="false">Календарь!J34</f>
        <v>19 окт</v>
      </c>
      <c r="C31" s="15" t="n">
        <f aca="false">Календарь!J36</f>
        <v>0</v>
      </c>
      <c r="D31" s="15" t="n">
        <f aca="false">Календарь!J37</f>
        <v>0</v>
      </c>
      <c r="E31" s="15" t="str">
        <f aca="false">IF(Календарь!J39="","",Календарь!J39)</f>
        <v/>
      </c>
      <c r="F31" s="15" t="str">
        <f aca="false">IF(Календарь!J40="","",Календарь!J40)</f>
        <v/>
      </c>
      <c r="G31" s="15"/>
      <c r="H31" s="24" t="str">
        <f aca="false">B31</f>
        <v>19 окт</v>
      </c>
      <c r="I31" s="25" t="n">
        <f aca="false">Календарь!J44</f>
        <v>210000</v>
      </c>
      <c r="J31" s="25" t="n">
        <f aca="false">Календарь!J47</f>
        <v>210000</v>
      </c>
      <c r="K31" s="25" t="n">
        <f aca="false">Календарь!$L$6</f>
        <v>50000</v>
      </c>
    </row>
    <row r="32" customFormat="false" ht="22" hidden="false" customHeight="true" outlineLevel="0" collapsed="false">
      <c r="A32" s="1"/>
      <c r="B32" s="1" t="str">
        <f aca="false">Календарь!K34</f>
        <v>26 окт</v>
      </c>
      <c r="C32" s="15" t="n">
        <f aca="false">Календарь!K36</f>
        <v>0</v>
      </c>
      <c r="D32" s="15" t="n">
        <f aca="false">Календарь!K37</f>
        <v>0</v>
      </c>
      <c r="E32" s="15" t="str">
        <f aca="false">IF(Календарь!K39="","",Календарь!K39)</f>
        <v/>
      </c>
      <c r="F32" s="15" t="str">
        <f aca="false">IF(Календарь!K40="","",Календарь!K40)</f>
        <v/>
      </c>
      <c r="G32" s="15"/>
      <c r="H32" s="24" t="str">
        <f aca="false">B32</f>
        <v>26 окт</v>
      </c>
      <c r="I32" s="25" t="n">
        <f aca="false">Календарь!K44</f>
        <v>210000</v>
      </c>
      <c r="J32" s="25" t="n">
        <f aca="false">Календарь!K47</f>
        <v>210000</v>
      </c>
      <c r="K32" s="25" t="n">
        <f aca="false">Календарь!$L$6</f>
        <v>50000</v>
      </c>
    </row>
    <row r="33" customFormat="false" ht="22" hidden="false" customHeight="true" outlineLevel="0" collapsed="false">
      <c r="A33" s="1"/>
      <c r="B33" s="1" t="str">
        <f aca="false">Календарь!L34</f>
        <v>2 ноя</v>
      </c>
      <c r="C33" s="15" t="n">
        <f aca="false">Календарь!L36</f>
        <v>0</v>
      </c>
      <c r="D33" s="15" t="n">
        <f aca="false">Календарь!L37</f>
        <v>50000</v>
      </c>
      <c r="E33" s="15" t="str">
        <f aca="false">IF(Календарь!L39="","",Календарь!L39)</f>
        <v/>
      </c>
      <c r="F33" s="15" t="str">
        <f aca="false">IF(Календарь!L40="","",Календарь!L40)</f>
        <v/>
      </c>
      <c r="G33" s="15"/>
      <c r="H33" s="24" t="str">
        <f aca="false">B33</f>
        <v>2 ноя</v>
      </c>
      <c r="I33" s="25" t="n">
        <f aca="false">Календарь!L44</f>
        <v>160000</v>
      </c>
      <c r="J33" s="25" t="n">
        <f aca="false">Календарь!L47</f>
        <v>160000</v>
      </c>
      <c r="K33" s="25" t="n">
        <f aca="false">Календарь!$L$6</f>
        <v>50000</v>
      </c>
    </row>
    <row r="34" customFormat="false" ht="22" hidden="false" customHeight="true" outlineLevel="0" collapsed="false">
      <c r="A34" s="1"/>
      <c r="B34" s="1" t="str">
        <f aca="false">Календарь!M34</f>
        <v>9 ноя</v>
      </c>
      <c r="C34" s="15" t="n">
        <f aca="false">Календарь!M36</f>
        <v>0</v>
      </c>
      <c r="D34" s="15" t="n">
        <f aca="false">Календарь!M37</f>
        <v>100000</v>
      </c>
      <c r="E34" s="15" t="str">
        <f aca="false">IF(Календарь!M39="","",Календарь!M39)</f>
        <v/>
      </c>
      <c r="F34" s="15" t="str">
        <f aca="false">IF(Календарь!M40="","",Календарь!M40)</f>
        <v/>
      </c>
      <c r="G34" s="15"/>
      <c r="H34" s="24" t="str">
        <f aca="false">B34</f>
        <v>9 ноя</v>
      </c>
      <c r="I34" s="25" t="n">
        <f aca="false">Календарь!M44</f>
        <v>60000</v>
      </c>
      <c r="J34" s="25" t="n">
        <f aca="false">Календарь!M47</f>
        <v>60000</v>
      </c>
      <c r="K34" s="25" t="n">
        <f aca="false">Календарь!$L$6</f>
        <v>50000</v>
      </c>
    </row>
    <row r="35" customFormat="false" ht="22" hidden="false" customHeight="true" outlineLevel="0" collapsed="false">
      <c r="A35" s="1"/>
      <c r="B35" s="1" t="str">
        <f aca="false">Календарь!N34</f>
        <v>16 ноя</v>
      </c>
      <c r="C35" s="15" t="n">
        <f aca="false">Календарь!N36</f>
        <v>0</v>
      </c>
      <c r="D35" s="15" t="n">
        <f aca="false">Календарь!N37</f>
        <v>0</v>
      </c>
      <c r="E35" s="15" t="str">
        <f aca="false">IF(Календарь!N39="","",Календарь!N39)</f>
        <v/>
      </c>
      <c r="F35" s="15" t="str">
        <f aca="false">IF(Календарь!N40="","",Календарь!N40)</f>
        <v/>
      </c>
      <c r="G35" s="15"/>
      <c r="H35" s="24" t="str">
        <f aca="false">B35</f>
        <v>16 ноя</v>
      </c>
      <c r="I35" s="25" t="n">
        <f aca="false">Календарь!N44</f>
        <v>60000</v>
      </c>
      <c r="J35" s="25" t="n">
        <f aca="false">Календарь!N47</f>
        <v>60000</v>
      </c>
      <c r="K35" s="25" t="n">
        <f aca="false">Календарь!$L$6</f>
        <v>50000</v>
      </c>
    </row>
    <row r="36" customFormat="false" ht="22" hidden="false" customHeight="true" outlineLevel="0" collapsed="false">
      <c r="A36" s="1"/>
      <c r="B36" s="1"/>
      <c r="C36" s="1"/>
      <c r="D36" s="1"/>
      <c r="E36" s="1"/>
      <c r="F36" s="1"/>
      <c r="G36" s="1"/>
    </row>
    <row r="37" customFormat="false" ht="22" hidden="false" customHeight="true" outlineLevel="0" collapsed="false">
      <c r="A37" s="1"/>
      <c r="B37" s="1"/>
      <c r="C37" s="1"/>
      <c r="D37" s="1"/>
      <c r="E37" s="1"/>
      <c r="F37" s="1"/>
      <c r="G37" s="1"/>
    </row>
    <row r="38" customFormat="false" ht="22" hidden="false" customHeight="true" outlineLevel="0" collapsed="false">
      <c r="A38" s="1"/>
      <c r="B38" s="1" t="s">
        <v>167</v>
      </c>
      <c r="C38" s="1"/>
      <c r="D38" s="1"/>
      <c r="E38" s="1"/>
      <c r="F38" s="1"/>
      <c r="G38" s="1"/>
    </row>
    <row r="39" customFormat="false" ht="22" hidden="false" customHeight="true" outlineLevel="0" collapsed="false">
      <c r="A39" s="1"/>
      <c r="B39" s="1" t="s">
        <v>71</v>
      </c>
      <c r="C39" s="1" t="s">
        <v>72</v>
      </c>
      <c r="D39" s="1"/>
      <c r="E39" s="9" t="s">
        <v>168</v>
      </c>
      <c r="F39" s="1"/>
      <c r="G39" s="1"/>
    </row>
    <row r="40" customFormat="false" ht="22" hidden="false" customHeight="true" outlineLevel="0" collapsed="false">
      <c r="A40" s="1"/>
      <c r="B40" s="1" t="s">
        <v>77</v>
      </c>
      <c r="C40" s="1" t="s">
        <v>78</v>
      </c>
      <c r="D40" s="1"/>
      <c r="E40" s="9" t="s">
        <v>169</v>
      </c>
      <c r="F40" s="1"/>
      <c r="G40" s="1"/>
    </row>
    <row r="41" customFormat="false" ht="22" hidden="false" customHeight="true" outlineLevel="0" collapsed="false">
      <c r="A41" s="1"/>
      <c r="B41" s="1" t="s">
        <v>86</v>
      </c>
      <c r="C41" s="1" t="s">
        <v>78</v>
      </c>
      <c r="D41" s="1"/>
      <c r="E41" s="1"/>
      <c r="F41" s="1"/>
      <c r="G41" s="1"/>
    </row>
    <row r="42" customFormat="false" ht="22" hidden="false" customHeight="true" outlineLevel="0" collapsed="false">
      <c r="A42" s="1"/>
      <c r="B42" s="1" t="s">
        <v>89</v>
      </c>
      <c r="C42" s="1" t="s">
        <v>78</v>
      </c>
      <c r="D42" s="1"/>
      <c r="E42" s="1"/>
      <c r="F42" s="1"/>
      <c r="G42" s="1"/>
    </row>
    <row r="43" customFormat="false" ht="22" hidden="false" customHeight="true" outlineLevel="0" collapsed="false">
      <c r="A43" s="1"/>
      <c r="B43" s="1" t="s">
        <v>92</v>
      </c>
      <c r="C43" s="1" t="s">
        <v>78</v>
      </c>
      <c r="D43" s="1"/>
      <c r="E43" s="1"/>
      <c r="F43" s="1"/>
      <c r="G43" s="1"/>
    </row>
    <row r="44" customFormat="false" ht="22" hidden="false" customHeight="true" outlineLevel="0" collapsed="false">
      <c r="A44" s="1"/>
      <c r="B44" s="1" t="s">
        <v>97</v>
      </c>
      <c r="C44" s="1" t="s">
        <v>78</v>
      </c>
      <c r="D44" s="1"/>
      <c r="E44" s="1"/>
      <c r="F44" s="1"/>
      <c r="G44" s="1"/>
    </row>
    <row r="45" customFormat="false" ht="22" hidden="false" customHeight="true" outlineLevel="0" collapsed="false">
      <c r="A45" s="1"/>
      <c r="B45" s="1"/>
      <c r="C45" s="1"/>
      <c r="D45" s="1"/>
      <c r="E45" s="1"/>
      <c r="F45" s="1"/>
      <c r="G45" s="1"/>
    </row>
    <row r="46" customFormat="false" ht="22" hidden="false" customHeight="true" outlineLevel="0" collapsed="false">
      <c r="A46" s="1"/>
      <c r="B46" s="9" t="s">
        <v>170</v>
      </c>
      <c r="C46" s="1"/>
      <c r="D46" s="1"/>
      <c r="E46" s="1"/>
      <c r="F46" s="1"/>
      <c r="G46" s="1"/>
    </row>
    <row r="47" customFormat="false" ht="22" hidden="false" customHeight="true" outlineLevel="0" collapsed="false">
      <c r="A47" s="1"/>
      <c r="B47" s="1"/>
      <c r="C47" s="1"/>
      <c r="D47" s="1"/>
      <c r="E47" s="1"/>
      <c r="F47" s="1"/>
      <c r="G47" s="1"/>
    </row>
    <row r="48" customFormat="false" ht="22" hidden="false" customHeight="true" outlineLevel="0" collapsed="false">
      <c r="A48" s="1"/>
      <c r="B48" s="1"/>
      <c r="C48" s="1"/>
      <c r="D48" s="1"/>
      <c r="E48" s="1"/>
      <c r="F48" s="1"/>
      <c r="G48" s="1"/>
    </row>
  </sheetData>
  <mergeCells count="16"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