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0a9a84eba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оимость доставки" sheetId="1" r:id="R9b707c3488474a75"/>
    <x:sheet xmlns:r="http://schemas.openxmlformats.org/officeDocument/2006/relationships" name="Экономика рейса" sheetId="2" r:id="R561c2df57f9547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(#,##0);&quot;–&quot;"/>
    <x:numFmt numFmtId="201" formatCode="@"/>
    <x:numFmt numFmtId="202" formatCode="0.0%;(0.0%);&quot;–&quot;"/>
    <x:numFmt numFmtId="203" formatCode="yyyy-mm-dd"/>
    <x:numFmt numFmtId="204" formatCode="0.00"/>
    <x:numFmt numFmtId="205" formatCode="#,##0.0;(#,##0.0);&quot;–&quot;"/>
  </x:numFmts>
  <x:fonts count="7">
    <x:font>
      <x:sz val="11"/>
      <x:name val="Carlito"/>
    </x:font>
    <x:font>
      <x:sz val="10"/>
      <x:color rgb="FF000000"/>
      <x:name val="Arial"/>
    </x:font>
    <x:font>
      <x:b/>
      <x:sz val="16"/>
      <x:color rgb="FF17324D"/>
      <x:name val="Arial"/>
    </x:font>
    <x:font>
      <x:sz val="10"/>
      <x:color rgb="FF677482"/>
      <x:name val="Arial"/>
    </x:font>
    <x:font>
      <x:b/>
      <x:sz val="10"/>
      <x:color rgb="FFFFFFFF"/>
      <x:name val="Arial"/>
    </x:font>
    <x:font>
      <x:sz val="10"/>
      <x:color rgb="FF1565C0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4F1F2"/>
      </x:patternFill>
    </x:fill>
    <x:fill>
      <x:patternFill patternType="solid">
        <x:fgColor rgb="FF17324D"/>
      </x:patternFill>
    </x:fill>
    <x:fill>
      <x:patternFill patternType="solid">
        <x:fgColor rgb="FFEAF4FB"/>
      </x:patternFill>
    </x:fill>
  </x:fills>
  <x:borders count="2">
    <x:border/>
    <x:border>
      <x:bottom style="thin">
        <x:color rgb="FF087F8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5" fontId="1" fillId="2" borderId="0" xfId="0" applyNumberFormat="1" applyFont="1" applyFill="1" applyBorder="1" applyAlignment="1">
      <x:alignment horizontal="right" vertical="center"/>
    </x:xf>
    <x:xf numFmtId="205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7"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8a4c76a3042c2" /><Relationship Type="http://schemas.openxmlformats.org/officeDocument/2006/relationships/theme" Target="/xl/theme/theme1.xml" Id="Rda11b0305e434b88" /><Relationship Type="http://schemas.openxmlformats.org/officeDocument/2006/relationships/sharedStrings" Target="/xl/sharedStrings.xml" Id="R299a1f26fde6490b" /><Relationship Type="http://schemas.openxmlformats.org/officeDocument/2006/relationships/worksheet" Target="/xl/worksheets/sheet1.xml" Id="R9b707c3488474a75" /><Relationship Type="http://schemas.openxmlformats.org/officeDocument/2006/relationships/worksheet" Target="/xl/worksheets/sheet2.xml" Id="R561c2df57f9547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3" ySplit="23" topLeftCell="D24" activePane="bottomRight" state="frozen"/>
    </x:sheetView>
  </x:sheetViews>
  <x:sheetFormatPr defaultRowHeight="15"/>
  <x:cols>
    <x:col min="1" max="1" width="13" hidden="0" customWidth="1"/>
    <x:col min="2" max="2" width="15" hidden="0" customWidth="1"/>
    <x:col min="3" max="3" width="22" hidden="0" customWidth="1"/>
    <x:col min="4" max="4" width="16" hidden="0" customWidth="1"/>
    <x:col min="5" max="5" width="16" hidden="0" customWidth="1"/>
    <x:col min="6" max="6" width="15" hidden="0" customWidth="1"/>
    <x:col min="7" max="7" width="17" hidden="0" customWidth="1"/>
    <x:col min="8" max="8" width="16" hidden="0" customWidth="1"/>
    <x:col min="9" max="9" width="17" hidden="0" customWidth="1"/>
    <x:col min="10" max="10" width="16" hidden="0" customWidth="1"/>
    <x:col min="11" max="11" width="14" hidden="0" customWidth="1"/>
    <x:col min="12" max="12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Хак Фин. Стоимость доставки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1. Замените учебные названия перевозчиков справа и заполните голубые поля реестра. Ёмкость: 50 отправок.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5" t="str">
        <x:v>2. План вносите заранее. Для факта заполните все 4 статьи, включая нули. Каждой отправке нужен уникальный номер.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5" t="str">
        <x:v>3. Сравнивайте план и факт только завершённых строк. Положительное отклонение означает перерасход. Суммы в ₽.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4" customHeight="1">
      <x:c r="A8" s="2" t="str">
        <x:v>Отправок в реестре</x:v>
      </x:c>
      <x:c r="B8" s="2"/>
      <x:c r="C8" s="2"/>
      <x:c r="D8" s="2" t="n">
        <x:f>COUNTIFS(L24:L73,"Готово")+COUNTIFS(L24:L73,"Проверьте реквизиты")+COUNTIFS(L24:L73,"Ожидает факта")+COUNTIFS(L24:L73,"Неполный факт")+COUNTIFS(L24:L73,"Проверьте числа")</x:f>
        <x:v>4</x:v>
      </x:c>
      <x:c r="E8" s="2"/>
      <x:c r="F8" s="2"/>
      <x:c r="G8" s="13" t="str">
        <x:v>Перевозчик</x:v>
      </x:c>
      <x:c r="H8" s="13" t="str">
        <x:v>Завершено</x:v>
      </x:c>
      <x:c r="I8" s="13" t="str">
        <x:v>План этих строк, ₽</x:v>
      </x:c>
      <x:c r="J8" s="13" t="str">
        <x:v>Факт, ₽</x:v>
      </x:c>
      <x:c r="K8" s="13" t="str">
        <x:v>Перерасход, ₽</x:v>
      </x:c>
      <x:c r="L8" s="13" t="str">
        <x:v>Отклонение, %</x:v>
      </x:c>
    </x:row>
    <x:row r="9" ht="23" customHeight="1">
      <x:c r="A9" s="2" t="str">
        <x:v>Внесённый план, ₽</x:v>
      </x:c>
      <x:c r="B9" s="2"/>
      <x:c r="C9" s="2"/>
      <x:c r="D9" s="7" t="n">
        <x:f>IF(COUNT(D24:D73)=0,"нет данных",SUM(D24:D73))</x:f>
        <x:v>6000</x:v>
      </x:c>
      <x:c r="E9" s="2"/>
      <x:c r="F9" s="2"/>
      <x:c r="G9" s="16" t="str">
        <x:v>ТК Север</x:v>
      </x:c>
      <x:c r="H9" s="2" t="n">
        <x:f>IF(G9="","",COUNTIFS($C$24:$C$73,G9,$L$24:$L$73,"Готово"))</x:f>
        <x:v>1</x:v>
      </x:c>
      <x:c r="I9" s="7" t="n">
        <x:f>IF(OR(G9="",H9=0),"",SUMIFS($D$24:$D$73,$C$24:$C$73,G9,$L$24:$L$73,"Готово"))</x:f>
        <x:v>1500</x:v>
      </x:c>
      <x:c r="J9" s="7" t="n">
        <x:f>IF(OR(G9="",H9=0),"",SUMIFS($I$24:$I$73,$C$24:$C$73,G9,$L$24:$L$73,"Готово"))</x:f>
        <x:v>1400</x:v>
      </x:c>
      <x:c r="K9" s="7" t="n">
        <x:f>IF(ISNUMBER(I9),J9-I9,"")</x:f>
        <x:v>-100</x:v>
      </x:c>
      <x:c r="L9" s="18" t="n">
        <x:f>IF(ISNUMBER(I9),IF(I9=0,"нет данных",K9/I9),"")</x:f>
        <x:v>-0.06666666666666667</x:v>
      </x:c>
    </x:row>
    <x:row r="10" ht="23" customHeight="1">
      <x:c r="A10" s="2" t="str">
        <x:v>Завершено отправок</x:v>
      </x:c>
      <x:c r="B10" s="2"/>
      <x:c r="C10" s="2"/>
      <x:c r="D10" s="7" t="n">
        <x:f>COUNTIFS(L24:L73,"Готово")</x:f>
        <x:v>2</x:v>
      </x:c>
      <x:c r="E10" s="2"/>
      <x:c r="F10" s="2"/>
      <x:c r="G10" s="16" t="str">
        <x:v>ТК Восток</x:v>
      </x:c>
      <x:c r="H10" s="2" t="n">
        <x:f>IF(G10="","",COUNTIFS($C$24:$C$73,G10,$L$24:$L$73,"Готово"))</x:f>
        <x:v>1</x:v>
      </x:c>
      <x:c r="I10" s="7" t="n">
        <x:f>IF(OR(G10="",H10=0),"",SUMIFS($D$24:$D$73,$C$24:$C$73,G10,$L$24:$L$73,"Готово"))</x:f>
        <x:v>2200</x:v>
      </x:c>
      <x:c r="J10" s="7" t="n">
        <x:f>IF(OR(G10="",H10=0),"",SUMIFS($I$24:$I$73,$C$24:$C$73,G10,$L$24:$L$73,"Готово"))</x:f>
        <x:v>2300</x:v>
      </x:c>
      <x:c r="K10" s="7" t="n">
        <x:f>IF(ISNUMBER(I10),J10-I10,"")</x:f>
        <x:v>100</x:v>
      </x:c>
      <x:c r="L10" s="18" t="n">
        <x:f>IF(ISNUMBER(I10),IF(I10=0,"нет данных",K10/I10),"")</x:f>
        <x:v>0.045454545454545456</x:v>
      </x:c>
    </x:row>
    <x:row r="11" ht="23" customHeight="1">
      <x:c r="A11" s="8" t="str">
        <x:v>Факт завершённых, ₽</x:v>
      </x:c>
      <x:c r="B11" s="8"/>
      <x:c r="C11" s="8"/>
      <x:c r="D11" s="9" t="n">
        <x:f>IF(D10=0,"нет данных",SUMIFS(I24:I73,L24:L73,"Готово"))</x:f>
        <x:v>3700</x:v>
      </x:c>
      <x:c r="E11" s="2"/>
      <x:c r="F11" s="2"/>
      <x:c r="G11" s="16" t="str">
        <x:v>Курьер</x:v>
      </x:c>
      <x:c r="H11" s="2" t="n">
        <x:f>IF(G11="","",COUNTIFS($C$24:$C$73,G11,$L$24:$L$73,"Готово"))</x:f>
        <x:v>0</x:v>
      </x:c>
      <x:c r="I11" s="7" t="str">
        <x:f>IF(OR(G11="",H11=0),"",SUMIFS($D$24:$D$73,$C$24:$C$73,G11,$L$24:$L$73,"Готово"))</x:f>
      </x:c>
      <x:c r="J11" s="7" t="str">
        <x:f>IF(OR(G11="",H11=0),"",SUMIFS($I$24:$I$73,$C$24:$C$73,G11,$L$24:$L$73,"Готово"))</x:f>
      </x:c>
      <x:c r="K11" s="7" t="str">
        <x:f>IF(ISNUMBER(I11),J11-I11,"")</x:f>
      </x:c>
      <x:c r="L11" s="18" t="str">
        <x:f>IF(ISNUMBER(I11),IF(I11=0,"нет данных",K11/I11),"")</x:f>
      </x:c>
    </x:row>
    <x:row r="12" ht="23" customHeight="1">
      <x:c r="A12" s="8" t="str">
        <x:v>Перерасход к их плану, ₽</x:v>
      </x:c>
      <x:c r="B12" s="8"/>
      <x:c r="C12" s="8"/>
      <x:c r="D12" s="9" t="n">
        <x:f>IF(D10=0,"нет данных",SUMIFS(J24:J73,L24:L73,"Готово"))</x:f>
        <x:v>0</x:v>
      </x:c>
      <x:c r="E12" s="2"/>
      <x:c r="F12" s="2"/>
      <x:c r="G12" s="16" t="str">
        <x:v>Самовывоз</x:v>
      </x:c>
      <x:c r="H12" s="2" t="n">
        <x:f>IF(G12="","",COUNTIFS($C$24:$C$73,G12,$L$24:$L$73,"Готово"))</x:f>
        <x:v>0</x:v>
      </x:c>
      <x:c r="I12" s="7" t="str">
        <x:f>IF(OR(G12="",H12=0),"",SUMIFS($D$24:$D$73,$C$24:$C$73,G12,$L$24:$L$73,"Готово"))</x:f>
      </x:c>
      <x:c r="J12" s="7" t="str">
        <x:f>IF(OR(G12="",H12=0),"",SUMIFS($I$24:$I$73,$C$24:$C$73,G12,$L$24:$L$73,"Готово"))</x:f>
      </x:c>
      <x:c r="K12" s="7" t="str">
        <x:f>IF(ISNUMBER(I12),J12-I12,"")</x:f>
      </x:c>
      <x:c r="L12" s="18" t="str">
        <x:f>IF(ISNUMBER(I12),IF(I12=0,"нет данных",K12/I12),"")</x:f>
      </x:c>
    </x:row>
    <x:row r="13" ht="23" customHeight="1">
      <x:c r="A13" s="2" t="str">
        <x:v>Строк требуют внимания</x:v>
      </x:c>
      <x:c r="B13" s="2"/>
      <x:c r="C13" s="2"/>
      <x:c r="D13" s="2" t="n">
        <x:f>D8-D10</x:f>
        <x:v>2</x:v>
      </x:c>
      <x:c r="E13" s="2"/>
      <x:c r="F13" s="2"/>
      <x:c r="G13" s="16" t="str">
        <x:v>Другое</x:v>
      </x:c>
      <x:c r="H13" s="2" t="n">
        <x:f>IF(G13="","",COUNTIFS($C$24:$C$73,G13,$L$24:$L$73,"Готово"))</x:f>
        <x:v>0</x:v>
      </x:c>
      <x:c r="I13" s="7" t="str">
        <x:f>IF(OR(G13="",H13=0),"",SUMIFS($D$24:$D$73,$C$24:$C$73,G13,$L$24:$L$73,"Готово"))</x:f>
      </x:c>
      <x:c r="J13" s="7" t="str">
        <x:f>IF(OR(G13="",H13=0),"",SUMIFS($I$24:$I$73,$C$24:$C$73,G13,$L$24:$L$73,"Готово"))</x:f>
      </x:c>
      <x:c r="K13" s="7" t="str">
        <x:f>IF(ISNUMBER(I13),J13-I13,"")</x:f>
      </x:c>
      <x:c r="L13" s="18" t="str">
        <x:f>IF(ISNUMBER(I13),IF(I13=0,"нет данных",K13/I13),"")</x:f>
      </x:c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5" t="str">
        <x:v>Факт учитывается в итогах, когда заполнены дата, номер, перевозчик, план и все статьи факта.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5" t="str">
        <x:v>Неполный факт не считается нулевой стоимостью. Итоги по перевозчикам относятся только к завершённым строкам.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5" t="str">
        <x:v>Используйте 5 разных названий перевозчиков. Выберите их из списка в реестре. Итог плана включает внесённые значения, в том числе ожидающие факта.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5" t="str">
        <x:v>Дата относится к отправке. Одна строка = одна отправка. Все суммы используйте на единой базе по НДС.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 t="str">
        <x:v>Сопоставимый план, ₽</x:v>
      </x:c>
      <x:c r="B20" s="2"/>
      <x:c r="C20" s="2"/>
      <x:c r="D20" s="7" t="n">
        <x:f>IF(D10=0,"нет данных",SUMIFS(D24:D73,L24:L73,"Готово"))</x:f>
        <x:v>3700</x:v>
      </x:c>
      <x:c r="E20" s="2"/>
      <x:c r="F20" s="2"/>
      <x:c r="G20" s="2" t="str">
        <x:v>Отклонение в целом</x:v>
      </x:c>
      <x:c r="H20" s="2"/>
      <x:c r="I20" s="18" t="n">
        <x:f>IF(AND(ISNUMBER(D20),ISNUMBER(D12)),IF(D20=0,"нет данных",D12/D20),"нет данных")</x:f>
        <x:v>0</x:v>
      </x:c>
      <x:c r="J20" s="2"/>
      <x:c r="K20" s="2"/>
      <x:c r="L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44" customHeight="1">
      <x:c r="A23" s="13" t="str">
        <x:v>Дата</x:v>
      </x:c>
      <x:c r="B23" s="13" t="str">
        <x:v>№ отправки</x:v>
      </x:c>
      <x:c r="C23" s="13" t="str">
        <x:v>Перевозчик</x:v>
      </x:c>
      <x:c r="D23" s="13" t="str">
        <x:v>План, ₽</x:v>
      </x:c>
      <x:c r="E23" s="13" t="str">
        <x:v>Транспорт, ₽</x:v>
      </x:c>
      <x:c r="F23" s="13" t="str">
        <x:v>Топливная надбавка, ₽</x:v>
      </x:c>
      <x:c r="G23" s="13" t="str">
        <x:v>Обработка, ₽</x:v>
      </x:c>
      <x:c r="H23" s="13" t="str">
        <x:v>Прочее, ₽</x:v>
      </x:c>
      <x:c r="I23" s="13" t="str">
        <x:v>Факт всего, ₽</x:v>
      </x:c>
      <x:c r="J23" s="13" t="str">
        <x:v>Факт − план, ₽</x:v>
      </x:c>
      <x:c r="K23" s="13" t="str">
        <x:v>Отклонение, %</x:v>
      </x:c>
      <x:c r="L23" s="13" t="str">
        <x:v>Заполнение</x:v>
      </x:c>
    </x:row>
    <x:row r="24" ht="23" customHeight="1">
      <x:c r="A24" s="20" t="n">
        <x:v>46296</x:v>
      </x:c>
      <x:c r="B24" s="16" t="str">
        <x:v>Д-001</x:v>
      </x:c>
      <x:c r="C24" s="16" t="str">
        <x:v>ТК Север</x:v>
      </x:c>
      <x:c r="D24" s="19" t="n">
        <x:v>1500</x:v>
      </x:c>
      <x:c r="E24" s="19" t="n">
        <x:v>1200</x:v>
      </x:c>
      <x:c r="F24" s="19" t="n">
        <x:v>100</x:v>
      </x:c>
      <x:c r="G24" s="19" t="n">
        <x:v>100</x:v>
      </x:c>
      <x:c r="H24" s="19" t="n">
        <x:v>0</x:v>
      </x:c>
      <x:c r="I24" s="7" t="n">
        <x:f>IF(AND(AND(COUNT(A24)=1,B24&lt;&gt;"",C24&lt;&gt;"",COUNT(D24)=1,D24&gt;=0,COUNTIFS($B$24:$B$73,B24)=1,COUNTIFS($G$9:$G$13,C24)=1),COUNT(E24:H24)=4,MIN(E24:H24)&gt;=0),SUM(E24:H24),"")</x:f>
        <x:v>1400</x:v>
      </x:c>
      <x:c r="J24" s="7" t="n">
        <x:f>IF(ISNUMBER(I24),I24-D24,"")</x:f>
        <x:v>-100</x:v>
      </x:c>
      <x:c r="K24" s="18" t="n">
        <x:f>IF(ISNUMBER(J24),IF(D24=0,"нет данных",J24/D24),"")</x:f>
        <x:v>-0.06666666666666667</x:v>
      </x:c>
      <x:c r="L24" s="2" t="str">
        <x:f>IF(COUNTA(A24:H24)=0,"",IF(NOT(AND(COUNT(A24)=1,B24&lt;&gt;"",C24&lt;&gt;"",COUNT(D24)=1,D24&gt;=0,COUNTIFS($B$24:$B$73,B24)=1,COUNTIFS($G$9:$G$13,C24)=1)),"Проверьте реквизиты",IF(COUNTA(E24:H24)=0,"Ожидает факта",IF(COUNT(E24:H24)&lt;4,"Неполный факт",IF(MIN(E24:H24)&lt;0,"Проверьте числа","Готово")))))</x:f>
        <x:v>Готово</x:v>
      </x:c>
    </x:row>
    <x:row r="25" ht="23" customHeight="1">
      <x:c r="A25" s="20" t="n">
        <x:v>46297</x:v>
      </x:c>
      <x:c r="B25" s="16" t="str">
        <x:v>Д-002</x:v>
      </x:c>
      <x:c r="C25" s="16" t="str">
        <x:v>ТК Восток</x:v>
      </x:c>
      <x:c r="D25" s="19" t="n">
        <x:v>2200</x:v>
      </x:c>
      <x:c r="E25" s="19" t="n">
        <x:v>2000</x:v>
      </x:c>
      <x:c r="F25" s="19" t="n">
        <x:v>150</x:v>
      </x:c>
      <x:c r="G25" s="19" t="n">
        <x:v>100</x:v>
      </x:c>
      <x:c r="H25" s="19" t="n">
        <x:v>50</x:v>
      </x:c>
      <x:c r="I25" s="7" t="n">
        <x:f>IF(AND(AND(COUNT(A25)=1,B25&lt;&gt;"",C25&lt;&gt;"",COUNT(D25)=1,D25&gt;=0,COUNTIFS($B$24:$B$73,B25)=1,COUNTIFS($G$9:$G$13,C25)=1),COUNT(E25:H25)=4,MIN(E25:H25)&gt;=0),SUM(E25:H25),"")</x:f>
        <x:v>2300</x:v>
      </x:c>
      <x:c r="J25" s="7" t="n">
        <x:f>IF(ISNUMBER(I25),I25-D25,"")</x:f>
        <x:v>100</x:v>
      </x:c>
      <x:c r="K25" s="18" t="n">
        <x:f>IF(ISNUMBER(J25),IF(D25=0,"нет данных",J25/D25),"")</x:f>
        <x:v>0.045454545454545456</x:v>
      </x:c>
      <x:c r="L25" s="2" t="str">
        <x:f>IF(COUNTA(A25:H25)=0,"",IF(NOT(AND(COUNT(A25)=1,B25&lt;&gt;"",C25&lt;&gt;"",COUNT(D25)=1,D25&gt;=0,COUNTIFS($B$24:$B$73,B25)=1,COUNTIFS($G$9:$G$13,C25)=1)),"Проверьте реквизиты",IF(COUNTA(E25:H25)=0,"Ожидает факта",IF(COUNT(E25:H25)&lt;4,"Неполный факт",IF(MIN(E25:H25)&lt;0,"Проверьте числа","Готово")))))</x:f>
        <x:v>Готово</x:v>
      </x:c>
    </x:row>
    <x:row r="26" ht="23" customHeight="1">
      <x:c r="A26" s="20" t="n">
        <x:v>46298</x:v>
      </x:c>
      <x:c r="B26" s="16" t="str">
        <x:v>Д-003</x:v>
      </x:c>
      <x:c r="C26" s="16" t="str">
        <x:v>ТК Север</x:v>
      </x:c>
      <x:c r="D26" s="19" t="n">
        <x:v>1800</x:v>
      </x:c>
      <x:c r="E26" s="19"/>
      <x:c r="F26" s="19"/>
      <x:c r="G26" s="19"/>
      <x:c r="H26" s="19"/>
      <x:c r="I26" s="7" t="str">
        <x:f>IF(AND(AND(COUNT(A26)=1,B26&lt;&gt;"",C26&lt;&gt;"",COUNT(D26)=1,D26&gt;=0,COUNTIFS($B$24:$B$73,B26)=1,COUNTIFS($G$9:$G$13,C26)=1),COUNT(E26:H26)=4,MIN(E26:H26)&gt;=0),SUM(E26:H26),"")</x:f>
      </x:c>
      <x:c r="J26" s="7" t="str">
        <x:f>IF(ISNUMBER(I26),I26-D26,"")</x:f>
      </x:c>
      <x:c r="K26" s="18" t="str">
        <x:f>IF(ISNUMBER(J26),IF(D26=0,"нет данных",J26/D26),"")</x:f>
      </x:c>
      <x:c r="L26" s="2" t="str">
        <x:f>IF(COUNTA(A26:H26)=0,"",IF(NOT(AND(COUNT(A26)=1,B26&lt;&gt;"",C26&lt;&gt;"",COUNT(D26)=1,D26&gt;=0,COUNTIFS($B$24:$B$73,B26)=1,COUNTIFS($G$9:$G$13,C26)=1)),"Проверьте реквизиты",IF(COUNTA(E26:H26)=0,"Ожидает факта",IF(COUNT(E26:H26)&lt;4,"Неполный факт",IF(MIN(E26:H26)&lt;0,"Проверьте числа","Готово")))))</x:f>
        <x:v>Ожидает факта</x:v>
      </x:c>
    </x:row>
    <x:row r="27" ht="23" customHeight="1">
      <x:c r="A27" s="20" t="n">
        <x:v>46299</x:v>
      </x:c>
      <x:c r="B27" s="16" t="str">
        <x:v>Д-004</x:v>
      </x:c>
      <x:c r="C27" s="16" t="str">
        <x:v>Курьер</x:v>
      </x:c>
      <x:c r="D27" s="19" t="n">
        <x:v>500</x:v>
      </x:c>
      <x:c r="E27" s="19" t="n">
        <x:v>450</x:v>
      </x:c>
      <x:c r="F27" s="19"/>
      <x:c r="G27" s="19" t="n">
        <x:v>0</x:v>
      </x:c>
      <x:c r="H27" s="19" t="n">
        <x:v>0</x:v>
      </x:c>
      <x:c r="I27" s="7" t="str">
        <x:f>IF(AND(AND(COUNT(A27)=1,B27&lt;&gt;"",C27&lt;&gt;"",COUNT(D27)=1,D27&gt;=0,COUNTIFS($B$24:$B$73,B27)=1,COUNTIFS($G$9:$G$13,C27)=1),COUNT(E27:H27)=4,MIN(E27:H27)&gt;=0),SUM(E27:H27),"")</x:f>
      </x:c>
      <x:c r="J27" s="7" t="str">
        <x:f>IF(ISNUMBER(I27),I27-D27,"")</x:f>
      </x:c>
      <x:c r="K27" s="18" t="str">
        <x:f>IF(ISNUMBER(J27),IF(D27=0,"нет данных",J27/D27),"")</x:f>
      </x:c>
      <x:c r="L27" s="2" t="str">
        <x:f>IF(COUNTA(A27:H27)=0,"",IF(NOT(AND(COUNT(A27)=1,B27&lt;&gt;"",C27&lt;&gt;"",COUNT(D27)=1,D27&gt;=0,COUNTIFS($B$24:$B$73,B27)=1,COUNTIFS($G$9:$G$13,C27)=1)),"Проверьте реквизиты",IF(COUNTA(E27:H27)=0,"Ожидает факта",IF(COUNT(E27:H27)&lt;4,"Неполный факт",IF(MIN(E27:H27)&lt;0,"Проверьте числа","Готово")))))</x:f>
        <x:v>Неполный факт</x:v>
      </x:c>
    </x:row>
    <x:row r="28" ht="23" customHeight="1">
      <x:c r="A28" s="20"/>
      <x:c r="B28" s="16"/>
      <x:c r="C28" s="16"/>
      <x:c r="D28" s="19"/>
      <x:c r="E28" s="19"/>
      <x:c r="F28" s="19"/>
      <x:c r="G28" s="19"/>
      <x:c r="H28" s="19"/>
      <x:c r="I28" s="7" t="str">
        <x:f>IF(AND(AND(COUNT(A28)=1,B28&lt;&gt;"",C28&lt;&gt;"",COUNT(D28)=1,D28&gt;=0,COUNTIFS($B$24:$B$73,B28)=1,COUNTIFS($G$9:$G$13,C28)=1),COUNT(E28:H28)=4,MIN(E28:H28)&gt;=0),SUM(E28:H28),"")</x:f>
      </x:c>
      <x:c r="J28" s="7" t="str">
        <x:f>IF(ISNUMBER(I28),I28-D28,"")</x:f>
      </x:c>
      <x:c r="K28" s="18" t="str">
        <x:f>IF(ISNUMBER(J28),IF(D28=0,"нет данных",J28/D28),"")</x:f>
      </x:c>
      <x:c r="L28" s="2" t="str">
        <x:f>IF(COUNTA(A28:H28)=0,"",IF(NOT(AND(COUNT(A28)=1,B28&lt;&gt;"",C28&lt;&gt;"",COUNT(D28)=1,D28&gt;=0,COUNTIFS($B$24:$B$73,B28)=1,COUNTIFS($G$9:$G$13,C28)=1)),"Проверьте реквизиты",IF(COUNTA(E28:H28)=0,"Ожидает факта",IF(COUNT(E28:H28)&lt;4,"Неполный факт",IF(MIN(E28:H28)&lt;0,"Проверьте числа","Готово")))))</x:f>
      </x:c>
    </x:row>
    <x:row r="29" ht="23" customHeight="1">
      <x:c r="A29" s="20"/>
      <x:c r="B29" s="16"/>
      <x:c r="C29" s="16"/>
      <x:c r="D29" s="19"/>
      <x:c r="E29" s="19"/>
      <x:c r="F29" s="19"/>
      <x:c r="G29" s="19"/>
      <x:c r="H29" s="19"/>
      <x:c r="I29" s="7" t="str">
        <x:f>IF(AND(AND(COUNT(A29)=1,B29&lt;&gt;"",C29&lt;&gt;"",COUNT(D29)=1,D29&gt;=0,COUNTIFS($B$24:$B$73,B29)=1,COUNTIFS($G$9:$G$13,C29)=1),COUNT(E29:H29)=4,MIN(E29:H29)&gt;=0),SUM(E29:H29),"")</x:f>
      </x:c>
      <x:c r="J29" s="7" t="str">
        <x:f>IF(ISNUMBER(I29),I29-D29,"")</x:f>
      </x:c>
      <x:c r="K29" s="18" t="str">
        <x:f>IF(ISNUMBER(J29),IF(D29=0,"нет данных",J29/D29),"")</x:f>
      </x:c>
      <x:c r="L29" s="2" t="str">
        <x:f>IF(COUNTA(A29:H29)=0,"",IF(NOT(AND(COUNT(A29)=1,B29&lt;&gt;"",C29&lt;&gt;"",COUNT(D29)=1,D29&gt;=0,COUNTIFS($B$24:$B$73,B29)=1,COUNTIFS($G$9:$G$13,C29)=1)),"Проверьте реквизиты",IF(COUNTA(E29:H29)=0,"Ожидает факта",IF(COUNT(E29:H29)&lt;4,"Неполный факт",IF(MIN(E29:H29)&lt;0,"Проверьте числа","Готово")))))</x:f>
      </x:c>
    </x:row>
    <x:row r="30" ht="23" customHeight="1">
      <x:c r="A30" s="20"/>
      <x:c r="B30" s="16"/>
      <x:c r="C30" s="16"/>
      <x:c r="D30" s="19"/>
      <x:c r="E30" s="19"/>
      <x:c r="F30" s="19"/>
      <x:c r="G30" s="19"/>
      <x:c r="H30" s="19"/>
      <x:c r="I30" s="7" t="str">
        <x:f>IF(AND(AND(COUNT(A30)=1,B30&lt;&gt;"",C30&lt;&gt;"",COUNT(D30)=1,D30&gt;=0,COUNTIFS($B$24:$B$73,B30)=1,COUNTIFS($G$9:$G$13,C30)=1),COUNT(E30:H30)=4,MIN(E30:H30)&gt;=0),SUM(E30:H30),"")</x:f>
      </x:c>
      <x:c r="J30" s="7" t="str">
        <x:f>IF(ISNUMBER(I30),I30-D30,"")</x:f>
      </x:c>
      <x:c r="K30" s="18" t="str">
        <x:f>IF(ISNUMBER(J30),IF(D30=0,"нет данных",J30/D30),"")</x:f>
      </x:c>
      <x:c r="L30" s="2" t="str">
        <x:f>IF(COUNTA(A30:H30)=0,"",IF(NOT(AND(COUNT(A30)=1,B30&lt;&gt;"",C30&lt;&gt;"",COUNT(D30)=1,D30&gt;=0,COUNTIFS($B$24:$B$73,B30)=1,COUNTIFS($G$9:$G$13,C30)=1)),"Проверьте реквизиты",IF(COUNTA(E30:H30)=0,"Ожидает факта",IF(COUNT(E30:H30)&lt;4,"Неполный факт",IF(MIN(E30:H30)&lt;0,"Проверьте числа","Готово")))))</x:f>
      </x:c>
    </x:row>
    <x:row r="31" ht="23" customHeight="1">
      <x:c r="A31" s="20"/>
      <x:c r="B31" s="16"/>
      <x:c r="C31" s="16"/>
      <x:c r="D31" s="19"/>
      <x:c r="E31" s="19"/>
      <x:c r="F31" s="19"/>
      <x:c r="G31" s="19"/>
      <x:c r="H31" s="19"/>
      <x:c r="I31" s="7" t="str">
        <x:f>IF(AND(AND(COUNT(A31)=1,B31&lt;&gt;"",C31&lt;&gt;"",COUNT(D31)=1,D31&gt;=0,COUNTIFS($B$24:$B$73,B31)=1,COUNTIFS($G$9:$G$13,C31)=1),COUNT(E31:H31)=4,MIN(E31:H31)&gt;=0),SUM(E31:H31),"")</x:f>
      </x:c>
      <x:c r="J31" s="7" t="str">
        <x:f>IF(ISNUMBER(I31),I31-D31,"")</x:f>
      </x:c>
      <x:c r="K31" s="18" t="str">
        <x:f>IF(ISNUMBER(J31),IF(D31=0,"нет данных",J31/D31),"")</x:f>
      </x:c>
      <x:c r="L31" s="2" t="str">
        <x:f>IF(COUNTA(A31:H31)=0,"",IF(NOT(AND(COUNT(A31)=1,B31&lt;&gt;"",C31&lt;&gt;"",COUNT(D31)=1,D31&gt;=0,COUNTIFS($B$24:$B$73,B31)=1,COUNTIFS($G$9:$G$13,C31)=1)),"Проверьте реквизиты",IF(COUNTA(E31:H31)=0,"Ожидает факта",IF(COUNT(E31:H31)&lt;4,"Неполный факт",IF(MIN(E31:H31)&lt;0,"Проверьте числа","Готово")))))</x:f>
      </x:c>
    </x:row>
    <x:row r="32" ht="23" customHeight="1">
      <x:c r="A32" s="20"/>
      <x:c r="B32" s="16"/>
      <x:c r="C32" s="16"/>
      <x:c r="D32" s="19"/>
      <x:c r="E32" s="19"/>
      <x:c r="F32" s="19"/>
      <x:c r="G32" s="19"/>
      <x:c r="H32" s="19"/>
      <x:c r="I32" s="7" t="str">
        <x:f>IF(AND(AND(COUNT(A32)=1,B32&lt;&gt;"",C32&lt;&gt;"",COUNT(D32)=1,D32&gt;=0,COUNTIFS($B$24:$B$73,B32)=1,COUNTIFS($G$9:$G$13,C32)=1),COUNT(E32:H32)=4,MIN(E32:H32)&gt;=0),SUM(E32:H32),"")</x:f>
      </x:c>
      <x:c r="J32" s="7" t="str">
        <x:f>IF(ISNUMBER(I32),I32-D32,"")</x:f>
      </x:c>
      <x:c r="K32" s="18" t="str">
        <x:f>IF(ISNUMBER(J32),IF(D32=0,"нет данных",J32/D32),"")</x:f>
      </x:c>
      <x:c r="L32" s="2" t="str">
        <x:f>IF(COUNTA(A32:H32)=0,"",IF(NOT(AND(COUNT(A32)=1,B32&lt;&gt;"",C32&lt;&gt;"",COUNT(D32)=1,D32&gt;=0,COUNTIFS($B$24:$B$73,B32)=1,COUNTIFS($G$9:$G$13,C32)=1)),"Проверьте реквизиты",IF(COUNTA(E32:H32)=0,"Ожидает факта",IF(COUNT(E32:H32)&lt;4,"Неполный факт",IF(MIN(E32:H32)&lt;0,"Проверьте числа","Готово")))))</x:f>
      </x:c>
    </x:row>
    <x:row r="33" ht="23" customHeight="1">
      <x:c r="A33" s="20"/>
      <x:c r="B33" s="16"/>
      <x:c r="C33" s="16"/>
      <x:c r="D33" s="19"/>
      <x:c r="E33" s="19"/>
      <x:c r="F33" s="19"/>
      <x:c r="G33" s="19"/>
      <x:c r="H33" s="19"/>
      <x:c r="I33" s="7" t="str">
        <x:f>IF(AND(AND(COUNT(A33)=1,B33&lt;&gt;"",C33&lt;&gt;"",COUNT(D33)=1,D33&gt;=0,COUNTIFS($B$24:$B$73,B33)=1,COUNTIFS($G$9:$G$13,C33)=1),COUNT(E33:H33)=4,MIN(E33:H33)&gt;=0),SUM(E33:H33),"")</x:f>
      </x:c>
      <x:c r="J33" s="7" t="str">
        <x:f>IF(ISNUMBER(I33),I33-D33,"")</x:f>
      </x:c>
      <x:c r="K33" s="18" t="str">
        <x:f>IF(ISNUMBER(J33),IF(D33=0,"нет данных",J33/D33),"")</x:f>
      </x:c>
      <x:c r="L33" s="2" t="str">
        <x:f>IF(COUNTA(A33:H33)=0,"",IF(NOT(AND(COUNT(A33)=1,B33&lt;&gt;"",C33&lt;&gt;"",COUNT(D33)=1,D33&gt;=0,COUNTIFS($B$24:$B$73,B33)=1,COUNTIFS($G$9:$G$13,C33)=1)),"Проверьте реквизиты",IF(COUNTA(E33:H33)=0,"Ожидает факта",IF(COUNT(E33:H33)&lt;4,"Неполный факт",IF(MIN(E33:H33)&lt;0,"Проверьте числа","Готово")))))</x:f>
      </x:c>
    </x:row>
    <x:row r="34" ht="23" customHeight="1">
      <x:c r="A34" s="20"/>
      <x:c r="B34" s="16"/>
      <x:c r="C34" s="16"/>
      <x:c r="D34" s="19"/>
      <x:c r="E34" s="19"/>
      <x:c r="F34" s="19"/>
      <x:c r="G34" s="19"/>
      <x:c r="H34" s="19"/>
      <x:c r="I34" s="7" t="str">
        <x:f>IF(AND(AND(COUNT(A34)=1,B34&lt;&gt;"",C34&lt;&gt;"",COUNT(D34)=1,D34&gt;=0,COUNTIFS($B$24:$B$73,B34)=1,COUNTIFS($G$9:$G$13,C34)=1),COUNT(E34:H34)=4,MIN(E34:H34)&gt;=0),SUM(E34:H34),"")</x:f>
      </x:c>
      <x:c r="J34" s="7" t="str">
        <x:f>IF(ISNUMBER(I34),I34-D34,"")</x:f>
      </x:c>
      <x:c r="K34" s="18" t="str">
        <x:f>IF(ISNUMBER(J34),IF(D34=0,"нет данных",J34/D34),"")</x:f>
      </x:c>
      <x:c r="L34" s="2" t="str">
        <x:f>IF(COUNTA(A34:H34)=0,"",IF(NOT(AND(COUNT(A34)=1,B34&lt;&gt;"",C34&lt;&gt;"",COUNT(D34)=1,D34&gt;=0,COUNTIFS($B$24:$B$73,B34)=1,COUNTIFS($G$9:$G$13,C34)=1)),"Проверьте реквизиты",IF(COUNTA(E34:H34)=0,"Ожидает факта",IF(COUNT(E34:H34)&lt;4,"Неполный факт",IF(MIN(E34:H34)&lt;0,"Проверьте числа","Готово")))))</x:f>
      </x:c>
    </x:row>
    <x:row r="35" ht="23" customHeight="1">
      <x:c r="A35" s="20"/>
      <x:c r="B35" s="16"/>
      <x:c r="C35" s="16"/>
      <x:c r="D35" s="19"/>
      <x:c r="E35" s="19"/>
      <x:c r="F35" s="19"/>
      <x:c r="G35" s="19"/>
      <x:c r="H35" s="19"/>
      <x:c r="I35" s="7" t="str">
        <x:f>IF(AND(AND(COUNT(A35)=1,B35&lt;&gt;"",C35&lt;&gt;"",COUNT(D35)=1,D35&gt;=0,COUNTIFS($B$24:$B$73,B35)=1,COUNTIFS($G$9:$G$13,C35)=1),COUNT(E35:H35)=4,MIN(E35:H35)&gt;=0),SUM(E35:H35),"")</x:f>
      </x:c>
      <x:c r="J35" s="7" t="str">
        <x:f>IF(ISNUMBER(I35),I35-D35,"")</x:f>
      </x:c>
      <x:c r="K35" s="18" t="str">
        <x:f>IF(ISNUMBER(J35),IF(D35=0,"нет данных",J35/D35),"")</x:f>
      </x:c>
      <x:c r="L35" s="2" t="str">
        <x:f>IF(COUNTA(A35:H35)=0,"",IF(NOT(AND(COUNT(A35)=1,B35&lt;&gt;"",C35&lt;&gt;"",COUNT(D35)=1,D35&gt;=0,COUNTIFS($B$24:$B$73,B35)=1,COUNTIFS($G$9:$G$13,C35)=1)),"Проверьте реквизиты",IF(COUNTA(E35:H35)=0,"Ожидает факта",IF(COUNT(E35:H35)&lt;4,"Неполный факт",IF(MIN(E35:H35)&lt;0,"Проверьте числа","Готово")))))</x:f>
      </x:c>
    </x:row>
    <x:row r="36" ht="23" customHeight="1">
      <x:c r="A36" s="20"/>
      <x:c r="B36" s="16"/>
      <x:c r="C36" s="16"/>
      <x:c r="D36" s="19"/>
      <x:c r="E36" s="19"/>
      <x:c r="F36" s="19"/>
      <x:c r="G36" s="19"/>
      <x:c r="H36" s="19"/>
      <x:c r="I36" s="7" t="str">
        <x:f>IF(AND(AND(COUNT(A36)=1,B36&lt;&gt;"",C36&lt;&gt;"",COUNT(D36)=1,D36&gt;=0,COUNTIFS($B$24:$B$73,B36)=1,COUNTIFS($G$9:$G$13,C36)=1),COUNT(E36:H36)=4,MIN(E36:H36)&gt;=0),SUM(E36:H36),"")</x:f>
      </x:c>
      <x:c r="J36" s="7" t="str">
        <x:f>IF(ISNUMBER(I36),I36-D36,"")</x:f>
      </x:c>
      <x:c r="K36" s="18" t="str">
        <x:f>IF(ISNUMBER(J36),IF(D36=0,"нет данных",J36/D36),"")</x:f>
      </x:c>
      <x:c r="L36" s="2" t="str">
        <x:f>IF(COUNTA(A36:H36)=0,"",IF(NOT(AND(COUNT(A36)=1,B36&lt;&gt;"",C36&lt;&gt;"",COUNT(D36)=1,D36&gt;=0,COUNTIFS($B$24:$B$73,B36)=1,COUNTIFS($G$9:$G$13,C36)=1)),"Проверьте реквизиты",IF(COUNTA(E36:H36)=0,"Ожидает факта",IF(COUNT(E36:H36)&lt;4,"Неполный факт",IF(MIN(E36:H36)&lt;0,"Проверьте числа","Готово")))))</x:f>
      </x:c>
    </x:row>
    <x:row r="37" ht="23" customHeight="1">
      <x:c r="A37" s="20"/>
      <x:c r="B37" s="16"/>
      <x:c r="C37" s="16"/>
      <x:c r="D37" s="19"/>
      <x:c r="E37" s="19"/>
      <x:c r="F37" s="19"/>
      <x:c r="G37" s="19"/>
      <x:c r="H37" s="19"/>
      <x:c r="I37" s="7" t="str">
        <x:f>IF(AND(AND(COUNT(A37)=1,B37&lt;&gt;"",C37&lt;&gt;"",COUNT(D37)=1,D37&gt;=0,COUNTIFS($B$24:$B$73,B37)=1,COUNTIFS($G$9:$G$13,C37)=1),COUNT(E37:H37)=4,MIN(E37:H37)&gt;=0),SUM(E37:H37),"")</x:f>
      </x:c>
      <x:c r="J37" s="7" t="str">
        <x:f>IF(ISNUMBER(I37),I37-D37,"")</x:f>
      </x:c>
      <x:c r="K37" s="18" t="str">
        <x:f>IF(ISNUMBER(J37),IF(D37=0,"нет данных",J37/D37),"")</x:f>
      </x:c>
      <x:c r="L37" s="2" t="str">
        <x:f>IF(COUNTA(A37:H37)=0,"",IF(NOT(AND(COUNT(A37)=1,B37&lt;&gt;"",C37&lt;&gt;"",COUNT(D37)=1,D37&gt;=0,COUNTIFS($B$24:$B$73,B37)=1,COUNTIFS($G$9:$G$13,C37)=1)),"Проверьте реквизиты",IF(COUNTA(E37:H37)=0,"Ожидает факта",IF(COUNT(E37:H37)&lt;4,"Неполный факт",IF(MIN(E37:H37)&lt;0,"Проверьте числа","Готово")))))</x:f>
      </x:c>
    </x:row>
    <x:row r="38" ht="23" customHeight="1">
      <x:c r="A38" s="20"/>
      <x:c r="B38" s="16"/>
      <x:c r="C38" s="16"/>
      <x:c r="D38" s="19"/>
      <x:c r="E38" s="19"/>
      <x:c r="F38" s="19"/>
      <x:c r="G38" s="19"/>
      <x:c r="H38" s="19"/>
      <x:c r="I38" s="7" t="str">
        <x:f>IF(AND(AND(COUNT(A38)=1,B38&lt;&gt;"",C38&lt;&gt;"",COUNT(D38)=1,D38&gt;=0,COUNTIFS($B$24:$B$73,B38)=1,COUNTIFS($G$9:$G$13,C38)=1),COUNT(E38:H38)=4,MIN(E38:H38)&gt;=0),SUM(E38:H38),"")</x:f>
      </x:c>
      <x:c r="J38" s="7" t="str">
        <x:f>IF(ISNUMBER(I38),I38-D38,"")</x:f>
      </x:c>
      <x:c r="K38" s="18" t="str">
        <x:f>IF(ISNUMBER(J38),IF(D38=0,"нет данных",J38/D38),"")</x:f>
      </x:c>
      <x:c r="L38" s="2" t="str">
        <x:f>IF(COUNTA(A38:H38)=0,"",IF(NOT(AND(COUNT(A38)=1,B38&lt;&gt;"",C38&lt;&gt;"",COUNT(D38)=1,D38&gt;=0,COUNTIFS($B$24:$B$73,B38)=1,COUNTIFS($G$9:$G$13,C38)=1)),"Проверьте реквизиты",IF(COUNTA(E38:H38)=0,"Ожидает факта",IF(COUNT(E38:H38)&lt;4,"Неполный факт",IF(MIN(E38:H38)&lt;0,"Проверьте числа","Готово")))))</x:f>
      </x:c>
    </x:row>
    <x:row r="39" ht="23" customHeight="1">
      <x:c r="A39" s="20"/>
      <x:c r="B39" s="16"/>
      <x:c r="C39" s="16"/>
      <x:c r="D39" s="19"/>
      <x:c r="E39" s="19"/>
      <x:c r="F39" s="19"/>
      <x:c r="G39" s="19"/>
      <x:c r="H39" s="19"/>
      <x:c r="I39" s="7" t="str">
        <x:f>IF(AND(AND(COUNT(A39)=1,B39&lt;&gt;"",C39&lt;&gt;"",COUNT(D39)=1,D39&gt;=0,COUNTIFS($B$24:$B$73,B39)=1,COUNTIFS($G$9:$G$13,C39)=1),COUNT(E39:H39)=4,MIN(E39:H39)&gt;=0),SUM(E39:H39),"")</x:f>
      </x:c>
      <x:c r="J39" s="7" t="str">
        <x:f>IF(ISNUMBER(I39),I39-D39,"")</x:f>
      </x:c>
      <x:c r="K39" s="18" t="str">
        <x:f>IF(ISNUMBER(J39),IF(D39=0,"нет данных",J39/D39),"")</x:f>
      </x:c>
      <x:c r="L39" s="2" t="str">
        <x:f>IF(COUNTA(A39:H39)=0,"",IF(NOT(AND(COUNT(A39)=1,B39&lt;&gt;"",C39&lt;&gt;"",COUNT(D39)=1,D39&gt;=0,COUNTIFS($B$24:$B$73,B39)=1,COUNTIFS($G$9:$G$13,C39)=1)),"Проверьте реквизиты",IF(COUNTA(E39:H39)=0,"Ожидает факта",IF(COUNT(E39:H39)&lt;4,"Неполный факт",IF(MIN(E39:H39)&lt;0,"Проверьте числа","Готово")))))</x:f>
      </x:c>
    </x:row>
    <x:row r="40" ht="23" customHeight="1">
      <x:c r="A40" s="20"/>
      <x:c r="B40" s="16"/>
      <x:c r="C40" s="16"/>
      <x:c r="D40" s="19"/>
      <x:c r="E40" s="19"/>
      <x:c r="F40" s="19"/>
      <x:c r="G40" s="19"/>
      <x:c r="H40" s="19"/>
      <x:c r="I40" s="7" t="str">
        <x:f>IF(AND(AND(COUNT(A40)=1,B40&lt;&gt;"",C40&lt;&gt;"",COUNT(D40)=1,D40&gt;=0,COUNTIFS($B$24:$B$73,B40)=1,COUNTIFS($G$9:$G$13,C40)=1),COUNT(E40:H40)=4,MIN(E40:H40)&gt;=0),SUM(E40:H40),"")</x:f>
      </x:c>
      <x:c r="J40" s="7" t="str">
        <x:f>IF(ISNUMBER(I40),I40-D40,"")</x:f>
      </x:c>
      <x:c r="K40" s="18" t="str">
        <x:f>IF(ISNUMBER(J40),IF(D40=0,"нет данных",J40/D40),"")</x:f>
      </x:c>
      <x:c r="L40" s="2" t="str">
        <x:f>IF(COUNTA(A40:H40)=0,"",IF(NOT(AND(COUNT(A40)=1,B40&lt;&gt;"",C40&lt;&gt;"",COUNT(D40)=1,D40&gt;=0,COUNTIFS($B$24:$B$73,B40)=1,COUNTIFS($G$9:$G$13,C40)=1)),"Проверьте реквизиты",IF(COUNTA(E40:H40)=0,"Ожидает факта",IF(COUNT(E40:H40)&lt;4,"Неполный факт",IF(MIN(E40:H40)&lt;0,"Проверьте числа","Готово")))))</x:f>
      </x:c>
    </x:row>
    <x:row r="41" ht="23" customHeight="1">
      <x:c r="A41" s="20"/>
      <x:c r="B41" s="16"/>
      <x:c r="C41" s="16"/>
      <x:c r="D41" s="19"/>
      <x:c r="E41" s="19"/>
      <x:c r="F41" s="19"/>
      <x:c r="G41" s="19"/>
      <x:c r="H41" s="19"/>
      <x:c r="I41" s="7" t="str">
        <x:f>IF(AND(AND(COUNT(A41)=1,B41&lt;&gt;"",C41&lt;&gt;"",COUNT(D41)=1,D41&gt;=0,COUNTIFS($B$24:$B$73,B41)=1,COUNTIFS($G$9:$G$13,C41)=1),COUNT(E41:H41)=4,MIN(E41:H41)&gt;=0),SUM(E41:H41),"")</x:f>
      </x:c>
      <x:c r="J41" s="7" t="str">
        <x:f>IF(ISNUMBER(I41),I41-D41,"")</x:f>
      </x:c>
      <x:c r="K41" s="18" t="str">
        <x:f>IF(ISNUMBER(J41),IF(D41=0,"нет данных",J41/D41),"")</x:f>
      </x:c>
      <x:c r="L41" s="2" t="str">
        <x:f>IF(COUNTA(A41:H41)=0,"",IF(NOT(AND(COUNT(A41)=1,B41&lt;&gt;"",C41&lt;&gt;"",COUNT(D41)=1,D41&gt;=0,COUNTIFS($B$24:$B$73,B41)=1,COUNTIFS($G$9:$G$13,C41)=1)),"Проверьте реквизиты",IF(COUNTA(E41:H41)=0,"Ожидает факта",IF(COUNT(E41:H41)&lt;4,"Неполный факт",IF(MIN(E41:H41)&lt;0,"Проверьте числа","Готово")))))</x:f>
      </x:c>
    </x:row>
    <x:row r="42" ht="23" customHeight="1">
      <x:c r="A42" s="20"/>
      <x:c r="B42" s="16"/>
      <x:c r="C42" s="16"/>
      <x:c r="D42" s="19"/>
      <x:c r="E42" s="19"/>
      <x:c r="F42" s="19"/>
      <x:c r="G42" s="19"/>
      <x:c r="H42" s="19"/>
      <x:c r="I42" s="7" t="str">
        <x:f>IF(AND(AND(COUNT(A42)=1,B42&lt;&gt;"",C42&lt;&gt;"",COUNT(D42)=1,D42&gt;=0,COUNTIFS($B$24:$B$73,B42)=1,COUNTIFS($G$9:$G$13,C42)=1),COUNT(E42:H42)=4,MIN(E42:H42)&gt;=0),SUM(E42:H42),"")</x:f>
      </x:c>
      <x:c r="J42" s="7" t="str">
        <x:f>IF(ISNUMBER(I42),I42-D42,"")</x:f>
      </x:c>
      <x:c r="K42" s="18" t="str">
        <x:f>IF(ISNUMBER(J42),IF(D42=0,"нет данных",J42/D42),"")</x:f>
      </x:c>
      <x:c r="L42" s="2" t="str">
        <x:f>IF(COUNTA(A42:H42)=0,"",IF(NOT(AND(COUNT(A42)=1,B42&lt;&gt;"",C42&lt;&gt;"",COUNT(D42)=1,D42&gt;=0,COUNTIFS($B$24:$B$73,B42)=1,COUNTIFS($G$9:$G$13,C42)=1)),"Проверьте реквизиты",IF(COUNTA(E42:H42)=0,"Ожидает факта",IF(COUNT(E42:H42)&lt;4,"Неполный факт",IF(MIN(E42:H42)&lt;0,"Проверьте числа","Готово")))))</x:f>
      </x:c>
    </x:row>
    <x:row r="43" ht="23" customHeight="1">
      <x:c r="A43" s="20"/>
      <x:c r="B43" s="16"/>
      <x:c r="C43" s="16"/>
      <x:c r="D43" s="19"/>
      <x:c r="E43" s="19"/>
      <x:c r="F43" s="19"/>
      <x:c r="G43" s="19"/>
      <x:c r="H43" s="19"/>
      <x:c r="I43" s="7" t="str">
        <x:f>IF(AND(AND(COUNT(A43)=1,B43&lt;&gt;"",C43&lt;&gt;"",COUNT(D43)=1,D43&gt;=0,COUNTIFS($B$24:$B$73,B43)=1,COUNTIFS($G$9:$G$13,C43)=1),COUNT(E43:H43)=4,MIN(E43:H43)&gt;=0),SUM(E43:H43),"")</x:f>
      </x:c>
      <x:c r="J43" s="7" t="str">
        <x:f>IF(ISNUMBER(I43),I43-D43,"")</x:f>
      </x:c>
      <x:c r="K43" s="18" t="str">
        <x:f>IF(ISNUMBER(J43),IF(D43=0,"нет данных",J43/D43),"")</x:f>
      </x:c>
      <x:c r="L43" s="2" t="str">
        <x:f>IF(COUNTA(A43:H43)=0,"",IF(NOT(AND(COUNT(A43)=1,B43&lt;&gt;"",C43&lt;&gt;"",COUNT(D43)=1,D43&gt;=0,COUNTIFS($B$24:$B$73,B43)=1,COUNTIFS($G$9:$G$13,C43)=1)),"Проверьте реквизиты",IF(COUNTA(E43:H43)=0,"Ожидает факта",IF(COUNT(E43:H43)&lt;4,"Неполный факт",IF(MIN(E43:H43)&lt;0,"Проверьте числа","Готово")))))</x:f>
      </x:c>
    </x:row>
    <x:row r="44" ht="23" customHeight="1">
      <x:c r="A44" s="20"/>
      <x:c r="B44" s="16"/>
      <x:c r="C44" s="16"/>
      <x:c r="D44" s="19"/>
      <x:c r="E44" s="19"/>
      <x:c r="F44" s="19"/>
      <x:c r="G44" s="19"/>
      <x:c r="H44" s="19"/>
      <x:c r="I44" s="7" t="str">
        <x:f>IF(AND(AND(COUNT(A44)=1,B44&lt;&gt;"",C44&lt;&gt;"",COUNT(D44)=1,D44&gt;=0,COUNTIFS($B$24:$B$73,B44)=1,COUNTIFS($G$9:$G$13,C44)=1),COUNT(E44:H44)=4,MIN(E44:H44)&gt;=0),SUM(E44:H44),"")</x:f>
      </x:c>
      <x:c r="J44" s="7" t="str">
        <x:f>IF(ISNUMBER(I44),I44-D44,"")</x:f>
      </x:c>
      <x:c r="K44" s="18" t="str">
        <x:f>IF(ISNUMBER(J44),IF(D44=0,"нет данных",J44/D44),"")</x:f>
      </x:c>
      <x:c r="L44" s="2" t="str">
        <x:f>IF(COUNTA(A44:H44)=0,"",IF(NOT(AND(COUNT(A44)=1,B44&lt;&gt;"",C44&lt;&gt;"",COUNT(D44)=1,D44&gt;=0,COUNTIFS($B$24:$B$73,B44)=1,COUNTIFS($G$9:$G$13,C44)=1)),"Проверьте реквизиты",IF(COUNTA(E44:H44)=0,"Ожидает факта",IF(COUNT(E44:H44)&lt;4,"Неполный факт",IF(MIN(E44:H44)&lt;0,"Проверьте числа","Готово")))))</x:f>
      </x:c>
    </x:row>
    <x:row r="45" ht="23" customHeight="1">
      <x:c r="A45" s="20"/>
      <x:c r="B45" s="16"/>
      <x:c r="C45" s="16"/>
      <x:c r="D45" s="19"/>
      <x:c r="E45" s="19"/>
      <x:c r="F45" s="19"/>
      <x:c r="G45" s="19"/>
      <x:c r="H45" s="19"/>
      <x:c r="I45" s="7" t="str">
        <x:f>IF(AND(AND(COUNT(A45)=1,B45&lt;&gt;"",C45&lt;&gt;"",COUNT(D45)=1,D45&gt;=0,COUNTIFS($B$24:$B$73,B45)=1,COUNTIFS($G$9:$G$13,C45)=1),COUNT(E45:H45)=4,MIN(E45:H45)&gt;=0),SUM(E45:H45),"")</x:f>
      </x:c>
      <x:c r="J45" s="7" t="str">
        <x:f>IF(ISNUMBER(I45),I45-D45,"")</x:f>
      </x:c>
      <x:c r="K45" s="18" t="str">
        <x:f>IF(ISNUMBER(J45),IF(D45=0,"нет данных",J45/D45),"")</x:f>
      </x:c>
      <x:c r="L45" s="2" t="str">
        <x:f>IF(COUNTA(A45:H45)=0,"",IF(NOT(AND(COUNT(A45)=1,B45&lt;&gt;"",C45&lt;&gt;"",COUNT(D45)=1,D45&gt;=0,COUNTIFS($B$24:$B$73,B45)=1,COUNTIFS($G$9:$G$13,C45)=1)),"Проверьте реквизиты",IF(COUNTA(E45:H45)=0,"Ожидает факта",IF(COUNT(E45:H45)&lt;4,"Неполный факт",IF(MIN(E45:H45)&lt;0,"Проверьте числа","Готово")))))</x:f>
      </x:c>
    </x:row>
    <x:row r="46" ht="23" customHeight="1">
      <x:c r="A46" s="20"/>
      <x:c r="B46" s="16"/>
      <x:c r="C46" s="16"/>
      <x:c r="D46" s="19"/>
      <x:c r="E46" s="19"/>
      <x:c r="F46" s="19"/>
      <x:c r="G46" s="19"/>
      <x:c r="H46" s="19"/>
      <x:c r="I46" s="7" t="str">
        <x:f>IF(AND(AND(COUNT(A46)=1,B46&lt;&gt;"",C46&lt;&gt;"",COUNT(D46)=1,D46&gt;=0,COUNTIFS($B$24:$B$73,B46)=1,COUNTIFS($G$9:$G$13,C46)=1),COUNT(E46:H46)=4,MIN(E46:H46)&gt;=0),SUM(E46:H46),"")</x:f>
      </x:c>
      <x:c r="J46" s="7" t="str">
        <x:f>IF(ISNUMBER(I46),I46-D46,"")</x:f>
      </x:c>
      <x:c r="K46" s="18" t="str">
        <x:f>IF(ISNUMBER(J46),IF(D46=0,"нет данных",J46/D46),"")</x:f>
      </x:c>
      <x:c r="L46" s="2" t="str">
        <x:f>IF(COUNTA(A46:H46)=0,"",IF(NOT(AND(COUNT(A46)=1,B46&lt;&gt;"",C46&lt;&gt;"",COUNT(D46)=1,D46&gt;=0,COUNTIFS($B$24:$B$73,B46)=1,COUNTIFS($G$9:$G$13,C46)=1)),"Проверьте реквизиты",IF(COUNTA(E46:H46)=0,"Ожидает факта",IF(COUNT(E46:H46)&lt;4,"Неполный факт",IF(MIN(E46:H46)&lt;0,"Проверьте числа","Готово")))))</x:f>
      </x:c>
    </x:row>
    <x:row r="47" ht="23" customHeight="1">
      <x:c r="A47" s="20"/>
      <x:c r="B47" s="16"/>
      <x:c r="C47" s="16"/>
      <x:c r="D47" s="19"/>
      <x:c r="E47" s="19"/>
      <x:c r="F47" s="19"/>
      <x:c r="G47" s="19"/>
      <x:c r="H47" s="19"/>
      <x:c r="I47" s="7" t="str">
        <x:f>IF(AND(AND(COUNT(A47)=1,B47&lt;&gt;"",C47&lt;&gt;"",COUNT(D47)=1,D47&gt;=0,COUNTIFS($B$24:$B$73,B47)=1,COUNTIFS($G$9:$G$13,C47)=1),COUNT(E47:H47)=4,MIN(E47:H47)&gt;=0),SUM(E47:H47),"")</x:f>
      </x:c>
      <x:c r="J47" s="7" t="str">
        <x:f>IF(ISNUMBER(I47),I47-D47,"")</x:f>
      </x:c>
      <x:c r="K47" s="18" t="str">
        <x:f>IF(ISNUMBER(J47),IF(D47=0,"нет данных",J47/D47),"")</x:f>
      </x:c>
      <x:c r="L47" s="2" t="str">
        <x:f>IF(COUNTA(A47:H47)=0,"",IF(NOT(AND(COUNT(A47)=1,B47&lt;&gt;"",C47&lt;&gt;"",COUNT(D47)=1,D47&gt;=0,COUNTIFS($B$24:$B$73,B47)=1,COUNTIFS($G$9:$G$13,C47)=1)),"Проверьте реквизиты",IF(COUNTA(E47:H47)=0,"Ожидает факта",IF(COUNT(E47:H47)&lt;4,"Неполный факт",IF(MIN(E47:H47)&lt;0,"Проверьте числа","Готово")))))</x:f>
      </x:c>
    </x:row>
    <x:row r="48" ht="23" customHeight="1">
      <x:c r="A48" s="20"/>
      <x:c r="B48" s="16"/>
      <x:c r="C48" s="16"/>
      <x:c r="D48" s="19"/>
      <x:c r="E48" s="19"/>
      <x:c r="F48" s="19"/>
      <x:c r="G48" s="19"/>
      <x:c r="H48" s="19"/>
      <x:c r="I48" s="7" t="str">
        <x:f>IF(AND(AND(COUNT(A48)=1,B48&lt;&gt;"",C48&lt;&gt;"",COUNT(D48)=1,D48&gt;=0,COUNTIFS($B$24:$B$73,B48)=1,COUNTIFS($G$9:$G$13,C48)=1),COUNT(E48:H48)=4,MIN(E48:H48)&gt;=0),SUM(E48:H48),"")</x:f>
      </x:c>
      <x:c r="J48" s="7" t="str">
        <x:f>IF(ISNUMBER(I48),I48-D48,"")</x:f>
      </x:c>
      <x:c r="K48" s="18" t="str">
        <x:f>IF(ISNUMBER(J48),IF(D48=0,"нет данных",J48/D48),"")</x:f>
      </x:c>
      <x:c r="L48" s="2" t="str">
        <x:f>IF(COUNTA(A48:H48)=0,"",IF(NOT(AND(COUNT(A48)=1,B48&lt;&gt;"",C48&lt;&gt;"",COUNT(D48)=1,D48&gt;=0,COUNTIFS($B$24:$B$73,B48)=1,COUNTIFS($G$9:$G$13,C48)=1)),"Проверьте реквизиты",IF(COUNTA(E48:H48)=0,"Ожидает факта",IF(COUNT(E48:H48)&lt;4,"Неполный факт",IF(MIN(E48:H48)&lt;0,"Проверьте числа","Готово")))))</x:f>
      </x:c>
    </x:row>
    <x:row r="49" ht="23" customHeight="1">
      <x:c r="A49" s="20"/>
      <x:c r="B49" s="16"/>
      <x:c r="C49" s="16"/>
      <x:c r="D49" s="19"/>
      <x:c r="E49" s="19"/>
      <x:c r="F49" s="19"/>
      <x:c r="G49" s="19"/>
      <x:c r="H49" s="19"/>
      <x:c r="I49" s="7" t="str">
        <x:f>IF(AND(AND(COUNT(A49)=1,B49&lt;&gt;"",C49&lt;&gt;"",COUNT(D49)=1,D49&gt;=0,COUNTIFS($B$24:$B$73,B49)=1,COUNTIFS($G$9:$G$13,C49)=1),COUNT(E49:H49)=4,MIN(E49:H49)&gt;=0),SUM(E49:H49),"")</x:f>
      </x:c>
      <x:c r="J49" s="7" t="str">
        <x:f>IF(ISNUMBER(I49),I49-D49,"")</x:f>
      </x:c>
      <x:c r="K49" s="18" t="str">
        <x:f>IF(ISNUMBER(J49),IF(D49=0,"нет данных",J49/D49),"")</x:f>
      </x:c>
      <x:c r="L49" s="2" t="str">
        <x:f>IF(COUNTA(A49:H49)=0,"",IF(NOT(AND(COUNT(A49)=1,B49&lt;&gt;"",C49&lt;&gt;"",COUNT(D49)=1,D49&gt;=0,COUNTIFS($B$24:$B$73,B49)=1,COUNTIFS($G$9:$G$13,C49)=1)),"Проверьте реквизиты",IF(COUNTA(E49:H49)=0,"Ожидает факта",IF(COUNT(E49:H49)&lt;4,"Неполный факт",IF(MIN(E49:H49)&lt;0,"Проверьте числа","Готово")))))</x:f>
      </x:c>
    </x:row>
    <x:row r="50" ht="23" customHeight="1">
      <x:c r="A50" s="20"/>
      <x:c r="B50" s="16"/>
      <x:c r="C50" s="16"/>
      <x:c r="D50" s="19"/>
      <x:c r="E50" s="19"/>
      <x:c r="F50" s="19"/>
      <x:c r="G50" s="19"/>
      <x:c r="H50" s="19"/>
      <x:c r="I50" s="7" t="str">
        <x:f>IF(AND(AND(COUNT(A50)=1,B50&lt;&gt;"",C50&lt;&gt;"",COUNT(D50)=1,D50&gt;=0,COUNTIFS($B$24:$B$73,B50)=1,COUNTIFS($G$9:$G$13,C50)=1),COUNT(E50:H50)=4,MIN(E50:H50)&gt;=0),SUM(E50:H50),"")</x:f>
      </x:c>
      <x:c r="J50" s="7" t="str">
        <x:f>IF(ISNUMBER(I50),I50-D50,"")</x:f>
      </x:c>
      <x:c r="K50" s="18" t="str">
        <x:f>IF(ISNUMBER(J50),IF(D50=0,"нет данных",J50/D50),"")</x:f>
      </x:c>
      <x:c r="L50" s="2" t="str">
        <x:f>IF(COUNTA(A50:H50)=0,"",IF(NOT(AND(COUNT(A50)=1,B50&lt;&gt;"",C50&lt;&gt;"",COUNT(D50)=1,D50&gt;=0,COUNTIFS($B$24:$B$73,B50)=1,COUNTIFS($G$9:$G$13,C50)=1)),"Проверьте реквизиты",IF(COUNTA(E50:H50)=0,"Ожидает факта",IF(COUNT(E50:H50)&lt;4,"Неполный факт",IF(MIN(E50:H50)&lt;0,"Проверьте числа","Готово")))))</x:f>
      </x:c>
    </x:row>
    <x:row r="51" ht="23" customHeight="1">
      <x:c r="A51" s="20"/>
      <x:c r="B51" s="16"/>
      <x:c r="C51" s="16"/>
      <x:c r="D51" s="19"/>
      <x:c r="E51" s="19"/>
      <x:c r="F51" s="19"/>
      <x:c r="G51" s="19"/>
      <x:c r="H51" s="19"/>
      <x:c r="I51" s="7" t="str">
        <x:f>IF(AND(AND(COUNT(A51)=1,B51&lt;&gt;"",C51&lt;&gt;"",COUNT(D51)=1,D51&gt;=0,COUNTIFS($B$24:$B$73,B51)=1,COUNTIFS($G$9:$G$13,C51)=1),COUNT(E51:H51)=4,MIN(E51:H51)&gt;=0),SUM(E51:H51),"")</x:f>
      </x:c>
      <x:c r="J51" s="7" t="str">
        <x:f>IF(ISNUMBER(I51),I51-D51,"")</x:f>
      </x:c>
      <x:c r="K51" s="18" t="str">
        <x:f>IF(ISNUMBER(J51),IF(D51=0,"нет данных",J51/D51),"")</x:f>
      </x:c>
      <x:c r="L51" s="2" t="str">
        <x:f>IF(COUNTA(A51:H51)=0,"",IF(NOT(AND(COUNT(A51)=1,B51&lt;&gt;"",C51&lt;&gt;"",COUNT(D51)=1,D51&gt;=0,COUNTIFS($B$24:$B$73,B51)=1,COUNTIFS($G$9:$G$13,C51)=1)),"Проверьте реквизиты",IF(COUNTA(E51:H51)=0,"Ожидает факта",IF(COUNT(E51:H51)&lt;4,"Неполный факт",IF(MIN(E51:H51)&lt;0,"Проверьте числа","Готово")))))</x:f>
      </x:c>
    </x:row>
    <x:row r="52" ht="23" customHeight="1">
      <x:c r="A52" s="20"/>
      <x:c r="B52" s="16"/>
      <x:c r="C52" s="16"/>
      <x:c r="D52" s="19"/>
      <x:c r="E52" s="19"/>
      <x:c r="F52" s="19"/>
      <x:c r="G52" s="19"/>
      <x:c r="H52" s="19"/>
      <x:c r="I52" s="7" t="str">
        <x:f>IF(AND(AND(COUNT(A52)=1,B52&lt;&gt;"",C52&lt;&gt;"",COUNT(D52)=1,D52&gt;=0,COUNTIFS($B$24:$B$73,B52)=1,COUNTIFS($G$9:$G$13,C52)=1),COUNT(E52:H52)=4,MIN(E52:H52)&gt;=0),SUM(E52:H52),"")</x:f>
      </x:c>
      <x:c r="J52" s="7" t="str">
        <x:f>IF(ISNUMBER(I52),I52-D52,"")</x:f>
      </x:c>
      <x:c r="K52" s="18" t="str">
        <x:f>IF(ISNUMBER(J52),IF(D52=0,"нет данных",J52/D52),"")</x:f>
      </x:c>
      <x:c r="L52" s="2" t="str">
        <x:f>IF(COUNTA(A52:H52)=0,"",IF(NOT(AND(COUNT(A52)=1,B52&lt;&gt;"",C52&lt;&gt;"",COUNT(D52)=1,D52&gt;=0,COUNTIFS($B$24:$B$73,B52)=1,COUNTIFS($G$9:$G$13,C52)=1)),"Проверьте реквизиты",IF(COUNTA(E52:H52)=0,"Ожидает факта",IF(COUNT(E52:H52)&lt;4,"Неполный факт",IF(MIN(E52:H52)&lt;0,"Проверьте числа","Готово")))))</x:f>
      </x:c>
    </x:row>
    <x:row r="53" ht="23" customHeight="1">
      <x:c r="A53" s="20"/>
      <x:c r="B53" s="16"/>
      <x:c r="C53" s="16"/>
      <x:c r="D53" s="19"/>
      <x:c r="E53" s="19"/>
      <x:c r="F53" s="19"/>
      <x:c r="G53" s="19"/>
      <x:c r="H53" s="19"/>
      <x:c r="I53" s="7" t="str">
        <x:f>IF(AND(AND(COUNT(A53)=1,B53&lt;&gt;"",C53&lt;&gt;"",COUNT(D53)=1,D53&gt;=0,COUNTIFS($B$24:$B$73,B53)=1,COUNTIFS($G$9:$G$13,C53)=1),COUNT(E53:H53)=4,MIN(E53:H53)&gt;=0),SUM(E53:H53),"")</x:f>
      </x:c>
      <x:c r="J53" s="7" t="str">
        <x:f>IF(ISNUMBER(I53),I53-D53,"")</x:f>
      </x:c>
      <x:c r="K53" s="18" t="str">
        <x:f>IF(ISNUMBER(J53),IF(D53=0,"нет данных",J53/D53),"")</x:f>
      </x:c>
      <x:c r="L53" s="2" t="str">
        <x:f>IF(COUNTA(A53:H53)=0,"",IF(NOT(AND(COUNT(A53)=1,B53&lt;&gt;"",C53&lt;&gt;"",COUNT(D53)=1,D53&gt;=0,COUNTIFS($B$24:$B$73,B53)=1,COUNTIFS($G$9:$G$13,C53)=1)),"Проверьте реквизиты",IF(COUNTA(E53:H53)=0,"Ожидает факта",IF(COUNT(E53:H53)&lt;4,"Неполный факт",IF(MIN(E53:H53)&lt;0,"Проверьте числа","Готово")))))</x:f>
      </x:c>
    </x:row>
    <x:row r="54" ht="23" customHeight="1">
      <x:c r="A54" s="20"/>
      <x:c r="B54" s="16"/>
      <x:c r="C54" s="16"/>
      <x:c r="D54" s="19"/>
      <x:c r="E54" s="19"/>
      <x:c r="F54" s="19"/>
      <x:c r="G54" s="19"/>
      <x:c r="H54" s="19"/>
      <x:c r="I54" s="7" t="str">
        <x:f>IF(AND(AND(COUNT(A54)=1,B54&lt;&gt;"",C54&lt;&gt;"",COUNT(D54)=1,D54&gt;=0,COUNTIFS($B$24:$B$73,B54)=1,COUNTIFS($G$9:$G$13,C54)=1),COUNT(E54:H54)=4,MIN(E54:H54)&gt;=0),SUM(E54:H54),"")</x:f>
      </x:c>
      <x:c r="J54" s="7" t="str">
        <x:f>IF(ISNUMBER(I54),I54-D54,"")</x:f>
      </x:c>
      <x:c r="K54" s="18" t="str">
        <x:f>IF(ISNUMBER(J54),IF(D54=0,"нет данных",J54/D54),"")</x:f>
      </x:c>
      <x:c r="L54" s="2" t="str">
        <x:f>IF(COUNTA(A54:H54)=0,"",IF(NOT(AND(COUNT(A54)=1,B54&lt;&gt;"",C54&lt;&gt;"",COUNT(D54)=1,D54&gt;=0,COUNTIFS($B$24:$B$73,B54)=1,COUNTIFS($G$9:$G$13,C54)=1)),"Проверьте реквизиты",IF(COUNTA(E54:H54)=0,"Ожидает факта",IF(COUNT(E54:H54)&lt;4,"Неполный факт",IF(MIN(E54:H54)&lt;0,"Проверьте числа","Готово")))))</x:f>
      </x:c>
    </x:row>
    <x:row r="55" ht="23" customHeight="1">
      <x:c r="A55" s="20"/>
      <x:c r="B55" s="16"/>
      <x:c r="C55" s="16"/>
      <x:c r="D55" s="19"/>
      <x:c r="E55" s="19"/>
      <x:c r="F55" s="19"/>
      <x:c r="G55" s="19"/>
      <x:c r="H55" s="19"/>
      <x:c r="I55" s="7" t="str">
        <x:f>IF(AND(AND(COUNT(A55)=1,B55&lt;&gt;"",C55&lt;&gt;"",COUNT(D55)=1,D55&gt;=0,COUNTIFS($B$24:$B$73,B55)=1,COUNTIFS($G$9:$G$13,C55)=1),COUNT(E55:H55)=4,MIN(E55:H55)&gt;=0),SUM(E55:H55),"")</x:f>
      </x:c>
      <x:c r="J55" s="7" t="str">
        <x:f>IF(ISNUMBER(I55),I55-D55,"")</x:f>
      </x:c>
      <x:c r="K55" s="18" t="str">
        <x:f>IF(ISNUMBER(J55),IF(D55=0,"нет данных",J55/D55),"")</x:f>
      </x:c>
      <x:c r="L55" s="2" t="str">
        <x:f>IF(COUNTA(A55:H55)=0,"",IF(NOT(AND(COUNT(A55)=1,B55&lt;&gt;"",C55&lt;&gt;"",COUNT(D55)=1,D55&gt;=0,COUNTIFS($B$24:$B$73,B55)=1,COUNTIFS($G$9:$G$13,C55)=1)),"Проверьте реквизиты",IF(COUNTA(E55:H55)=0,"Ожидает факта",IF(COUNT(E55:H55)&lt;4,"Неполный факт",IF(MIN(E55:H55)&lt;0,"Проверьте числа","Готово")))))</x:f>
      </x:c>
    </x:row>
    <x:row r="56" ht="23" customHeight="1">
      <x:c r="A56" s="20"/>
      <x:c r="B56" s="16"/>
      <x:c r="C56" s="16"/>
      <x:c r="D56" s="19"/>
      <x:c r="E56" s="19"/>
      <x:c r="F56" s="19"/>
      <x:c r="G56" s="19"/>
      <x:c r="H56" s="19"/>
      <x:c r="I56" s="7" t="str">
        <x:f>IF(AND(AND(COUNT(A56)=1,B56&lt;&gt;"",C56&lt;&gt;"",COUNT(D56)=1,D56&gt;=0,COUNTIFS($B$24:$B$73,B56)=1,COUNTIFS($G$9:$G$13,C56)=1),COUNT(E56:H56)=4,MIN(E56:H56)&gt;=0),SUM(E56:H56),"")</x:f>
      </x:c>
      <x:c r="J56" s="7" t="str">
        <x:f>IF(ISNUMBER(I56),I56-D56,"")</x:f>
      </x:c>
      <x:c r="K56" s="18" t="str">
        <x:f>IF(ISNUMBER(J56),IF(D56=0,"нет данных",J56/D56),"")</x:f>
      </x:c>
      <x:c r="L56" s="2" t="str">
        <x:f>IF(COUNTA(A56:H56)=0,"",IF(NOT(AND(COUNT(A56)=1,B56&lt;&gt;"",C56&lt;&gt;"",COUNT(D56)=1,D56&gt;=0,COUNTIFS($B$24:$B$73,B56)=1,COUNTIFS($G$9:$G$13,C56)=1)),"Проверьте реквизиты",IF(COUNTA(E56:H56)=0,"Ожидает факта",IF(COUNT(E56:H56)&lt;4,"Неполный факт",IF(MIN(E56:H56)&lt;0,"Проверьте числа","Готово")))))</x:f>
      </x:c>
    </x:row>
    <x:row r="57" ht="23" customHeight="1">
      <x:c r="A57" s="20"/>
      <x:c r="B57" s="16"/>
      <x:c r="C57" s="16"/>
      <x:c r="D57" s="19"/>
      <x:c r="E57" s="19"/>
      <x:c r="F57" s="19"/>
      <x:c r="G57" s="19"/>
      <x:c r="H57" s="19"/>
      <x:c r="I57" s="7" t="str">
        <x:f>IF(AND(AND(COUNT(A57)=1,B57&lt;&gt;"",C57&lt;&gt;"",COUNT(D57)=1,D57&gt;=0,COUNTIFS($B$24:$B$73,B57)=1,COUNTIFS($G$9:$G$13,C57)=1),COUNT(E57:H57)=4,MIN(E57:H57)&gt;=0),SUM(E57:H57),"")</x:f>
      </x:c>
      <x:c r="J57" s="7" t="str">
        <x:f>IF(ISNUMBER(I57),I57-D57,"")</x:f>
      </x:c>
      <x:c r="K57" s="18" t="str">
        <x:f>IF(ISNUMBER(J57),IF(D57=0,"нет данных",J57/D57),"")</x:f>
      </x:c>
      <x:c r="L57" s="2" t="str">
        <x:f>IF(COUNTA(A57:H57)=0,"",IF(NOT(AND(COUNT(A57)=1,B57&lt;&gt;"",C57&lt;&gt;"",COUNT(D57)=1,D57&gt;=0,COUNTIFS($B$24:$B$73,B57)=1,COUNTIFS($G$9:$G$13,C57)=1)),"Проверьте реквизиты",IF(COUNTA(E57:H57)=0,"Ожидает факта",IF(COUNT(E57:H57)&lt;4,"Неполный факт",IF(MIN(E57:H57)&lt;0,"Проверьте числа","Готово")))))</x:f>
      </x:c>
    </x:row>
    <x:row r="58" ht="23" customHeight="1">
      <x:c r="A58" s="20"/>
      <x:c r="B58" s="16"/>
      <x:c r="C58" s="16"/>
      <x:c r="D58" s="19"/>
      <x:c r="E58" s="19"/>
      <x:c r="F58" s="19"/>
      <x:c r="G58" s="19"/>
      <x:c r="H58" s="19"/>
      <x:c r="I58" s="7" t="str">
        <x:f>IF(AND(AND(COUNT(A58)=1,B58&lt;&gt;"",C58&lt;&gt;"",COUNT(D58)=1,D58&gt;=0,COUNTIFS($B$24:$B$73,B58)=1,COUNTIFS($G$9:$G$13,C58)=1),COUNT(E58:H58)=4,MIN(E58:H58)&gt;=0),SUM(E58:H58),"")</x:f>
      </x:c>
      <x:c r="J58" s="7" t="str">
        <x:f>IF(ISNUMBER(I58),I58-D58,"")</x:f>
      </x:c>
      <x:c r="K58" s="18" t="str">
        <x:f>IF(ISNUMBER(J58),IF(D58=0,"нет данных",J58/D58),"")</x:f>
      </x:c>
      <x:c r="L58" s="2" t="str">
        <x:f>IF(COUNTA(A58:H58)=0,"",IF(NOT(AND(COUNT(A58)=1,B58&lt;&gt;"",C58&lt;&gt;"",COUNT(D58)=1,D58&gt;=0,COUNTIFS($B$24:$B$73,B58)=1,COUNTIFS($G$9:$G$13,C58)=1)),"Проверьте реквизиты",IF(COUNTA(E58:H58)=0,"Ожидает факта",IF(COUNT(E58:H58)&lt;4,"Неполный факт",IF(MIN(E58:H58)&lt;0,"Проверьте числа","Готово")))))</x:f>
      </x:c>
    </x:row>
    <x:row r="59" ht="23" customHeight="1">
      <x:c r="A59" s="20"/>
      <x:c r="B59" s="16"/>
      <x:c r="C59" s="16"/>
      <x:c r="D59" s="19"/>
      <x:c r="E59" s="19"/>
      <x:c r="F59" s="19"/>
      <x:c r="G59" s="19"/>
      <x:c r="H59" s="19"/>
      <x:c r="I59" s="7" t="str">
        <x:f>IF(AND(AND(COUNT(A59)=1,B59&lt;&gt;"",C59&lt;&gt;"",COUNT(D59)=1,D59&gt;=0,COUNTIFS($B$24:$B$73,B59)=1,COUNTIFS($G$9:$G$13,C59)=1),COUNT(E59:H59)=4,MIN(E59:H59)&gt;=0),SUM(E59:H59),"")</x:f>
      </x:c>
      <x:c r="J59" s="7" t="str">
        <x:f>IF(ISNUMBER(I59),I59-D59,"")</x:f>
      </x:c>
      <x:c r="K59" s="18" t="str">
        <x:f>IF(ISNUMBER(J59),IF(D59=0,"нет данных",J59/D59),"")</x:f>
      </x:c>
      <x:c r="L59" s="2" t="str">
        <x:f>IF(COUNTA(A59:H59)=0,"",IF(NOT(AND(COUNT(A59)=1,B59&lt;&gt;"",C59&lt;&gt;"",COUNT(D59)=1,D59&gt;=0,COUNTIFS($B$24:$B$73,B59)=1,COUNTIFS($G$9:$G$13,C59)=1)),"Проверьте реквизиты",IF(COUNTA(E59:H59)=0,"Ожидает факта",IF(COUNT(E59:H59)&lt;4,"Неполный факт",IF(MIN(E59:H59)&lt;0,"Проверьте числа","Готово")))))</x:f>
      </x:c>
    </x:row>
    <x:row r="60" ht="23" customHeight="1">
      <x:c r="A60" s="20"/>
      <x:c r="B60" s="16"/>
      <x:c r="C60" s="16"/>
      <x:c r="D60" s="19"/>
      <x:c r="E60" s="19"/>
      <x:c r="F60" s="19"/>
      <x:c r="G60" s="19"/>
      <x:c r="H60" s="19"/>
      <x:c r="I60" s="7" t="str">
        <x:f>IF(AND(AND(COUNT(A60)=1,B60&lt;&gt;"",C60&lt;&gt;"",COUNT(D60)=1,D60&gt;=0,COUNTIFS($B$24:$B$73,B60)=1,COUNTIFS($G$9:$G$13,C60)=1),COUNT(E60:H60)=4,MIN(E60:H60)&gt;=0),SUM(E60:H60),"")</x:f>
      </x:c>
      <x:c r="J60" s="7" t="str">
        <x:f>IF(ISNUMBER(I60),I60-D60,"")</x:f>
      </x:c>
      <x:c r="K60" s="18" t="str">
        <x:f>IF(ISNUMBER(J60),IF(D60=0,"нет данных",J60/D60),"")</x:f>
      </x:c>
      <x:c r="L60" s="2" t="str">
        <x:f>IF(COUNTA(A60:H60)=0,"",IF(NOT(AND(COUNT(A60)=1,B60&lt;&gt;"",C60&lt;&gt;"",COUNT(D60)=1,D60&gt;=0,COUNTIFS($B$24:$B$73,B60)=1,COUNTIFS($G$9:$G$13,C60)=1)),"Проверьте реквизиты",IF(COUNTA(E60:H60)=0,"Ожидает факта",IF(COUNT(E60:H60)&lt;4,"Неполный факт",IF(MIN(E60:H60)&lt;0,"Проверьте числа","Готово")))))</x:f>
      </x:c>
    </x:row>
    <x:row r="61" ht="23" customHeight="1">
      <x:c r="A61" s="20"/>
      <x:c r="B61" s="16"/>
      <x:c r="C61" s="16"/>
      <x:c r="D61" s="19"/>
      <x:c r="E61" s="19"/>
      <x:c r="F61" s="19"/>
      <x:c r="G61" s="19"/>
      <x:c r="H61" s="19"/>
      <x:c r="I61" s="7" t="str">
        <x:f>IF(AND(AND(COUNT(A61)=1,B61&lt;&gt;"",C61&lt;&gt;"",COUNT(D61)=1,D61&gt;=0,COUNTIFS($B$24:$B$73,B61)=1,COUNTIFS($G$9:$G$13,C61)=1),COUNT(E61:H61)=4,MIN(E61:H61)&gt;=0),SUM(E61:H61),"")</x:f>
      </x:c>
      <x:c r="J61" s="7" t="str">
        <x:f>IF(ISNUMBER(I61),I61-D61,"")</x:f>
      </x:c>
      <x:c r="K61" s="18" t="str">
        <x:f>IF(ISNUMBER(J61),IF(D61=0,"нет данных",J61/D61),"")</x:f>
      </x:c>
      <x:c r="L61" s="2" t="str">
        <x:f>IF(COUNTA(A61:H61)=0,"",IF(NOT(AND(COUNT(A61)=1,B61&lt;&gt;"",C61&lt;&gt;"",COUNT(D61)=1,D61&gt;=0,COUNTIFS($B$24:$B$73,B61)=1,COUNTIFS($G$9:$G$13,C61)=1)),"Проверьте реквизиты",IF(COUNTA(E61:H61)=0,"Ожидает факта",IF(COUNT(E61:H61)&lt;4,"Неполный факт",IF(MIN(E61:H61)&lt;0,"Проверьте числа","Готово")))))</x:f>
      </x:c>
    </x:row>
    <x:row r="62" ht="23" customHeight="1">
      <x:c r="A62" s="20"/>
      <x:c r="B62" s="16"/>
      <x:c r="C62" s="16"/>
      <x:c r="D62" s="19"/>
      <x:c r="E62" s="19"/>
      <x:c r="F62" s="19"/>
      <x:c r="G62" s="19"/>
      <x:c r="H62" s="19"/>
      <x:c r="I62" s="7" t="str">
        <x:f>IF(AND(AND(COUNT(A62)=1,B62&lt;&gt;"",C62&lt;&gt;"",COUNT(D62)=1,D62&gt;=0,COUNTIFS($B$24:$B$73,B62)=1,COUNTIFS($G$9:$G$13,C62)=1),COUNT(E62:H62)=4,MIN(E62:H62)&gt;=0),SUM(E62:H62),"")</x:f>
      </x:c>
      <x:c r="J62" s="7" t="str">
        <x:f>IF(ISNUMBER(I62),I62-D62,"")</x:f>
      </x:c>
      <x:c r="K62" s="18" t="str">
        <x:f>IF(ISNUMBER(J62),IF(D62=0,"нет данных",J62/D62),"")</x:f>
      </x:c>
      <x:c r="L62" s="2" t="str">
        <x:f>IF(COUNTA(A62:H62)=0,"",IF(NOT(AND(COUNT(A62)=1,B62&lt;&gt;"",C62&lt;&gt;"",COUNT(D62)=1,D62&gt;=0,COUNTIFS($B$24:$B$73,B62)=1,COUNTIFS($G$9:$G$13,C62)=1)),"Проверьте реквизиты",IF(COUNTA(E62:H62)=0,"Ожидает факта",IF(COUNT(E62:H62)&lt;4,"Неполный факт",IF(MIN(E62:H62)&lt;0,"Проверьте числа","Готово")))))</x:f>
      </x:c>
    </x:row>
    <x:row r="63" ht="23" customHeight="1">
      <x:c r="A63" s="20"/>
      <x:c r="B63" s="16"/>
      <x:c r="C63" s="16"/>
      <x:c r="D63" s="19"/>
      <x:c r="E63" s="19"/>
      <x:c r="F63" s="19"/>
      <x:c r="G63" s="19"/>
      <x:c r="H63" s="19"/>
      <x:c r="I63" s="7" t="str">
        <x:f>IF(AND(AND(COUNT(A63)=1,B63&lt;&gt;"",C63&lt;&gt;"",COUNT(D63)=1,D63&gt;=0,COUNTIFS($B$24:$B$73,B63)=1,COUNTIFS($G$9:$G$13,C63)=1),COUNT(E63:H63)=4,MIN(E63:H63)&gt;=0),SUM(E63:H63),"")</x:f>
      </x:c>
      <x:c r="J63" s="7" t="str">
        <x:f>IF(ISNUMBER(I63),I63-D63,"")</x:f>
      </x:c>
      <x:c r="K63" s="18" t="str">
        <x:f>IF(ISNUMBER(J63),IF(D63=0,"нет данных",J63/D63),"")</x:f>
      </x:c>
      <x:c r="L63" s="2" t="str">
        <x:f>IF(COUNTA(A63:H63)=0,"",IF(NOT(AND(COUNT(A63)=1,B63&lt;&gt;"",C63&lt;&gt;"",COUNT(D63)=1,D63&gt;=0,COUNTIFS($B$24:$B$73,B63)=1,COUNTIFS($G$9:$G$13,C63)=1)),"Проверьте реквизиты",IF(COUNTA(E63:H63)=0,"Ожидает факта",IF(COUNT(E63:H63)&lt;4,"Неполный факт",IF(MIN(E63:H63)&lt;0,"Проверьте числа","Готово")))))</x:f>
      </x:c>
    </x:row>
    <x:row r="64" ht="23" customHeight="1">
      <x:c r="A64" s="20"/>
      <x:c r="B64" s="16"/>
      <x:c r="C64" s="16"/>
      <x:c r="D64" s="19"/>
      <x:c r="E64" s="19"/>
      <x:c r="F64" s="19"/>
      <x:c r="G64" s="19"/>
      <x:c r="H64" s="19"/>
      <x:c r="I64" s="7" t="str">
        <x:f>IF(AND(AND(COUNT(A64)=1,B64&lt;&gt;"",C64&lt;&gt;"",COUNT(D64)=1,D64&gt;=0,COUNTIFS($B$24:$B$73,B64)=1,COUNTIFS($G$9:$G$13,C64)=1),COUNT(E64:H64)=4,MIN(E64:H64)&gt;=0),SUM(E64:H64),"")</x:f>
      </x:c>
      <x:c r="J64" s="7" t="str">
        <x:f>IF(ISNUMBER(I64),I64-D64,"")</x:f>
      </x:c>
      <x:c r="K64" s="18" t="str">
        <x:f>IF(ISNUMBER(J64),IF(D64=0,"нет данных",J64/D64),"")</x:f>
      </x:c>
      <x:c r="L64" s="2" t="str">
        <x:f>IF(COUNTA(A64:H64)=0,"",IF(NOT(AND(COUNT(A64)=1,B64&lt;&gt;"",C64&lt;&gt;"",COUNT(D64)=1,D64&gt;=0,COUNTIFS($B$24:$B$73,B64)=1,COUNTIFS($G$9:$G$13,C64)=1)),"Проверьте реквизиты",IF(COUNTA(E64:H64)=0,"Ожидает факта",IF(COUNT(E64:H64)&lt;4,"Неполный факт",IF(MIN(E64:H64)&lt;0,"Проверьте числа","Готово")))))</x:f>
      </x:c>
    </x:row>
    <x:row r="65" ht="23" customHeight="1">
      <x:c r="A65" s="20"/>
      <x:c r="B65" s="16"/>
      <x:c r="C65" s="16"/>
      <x:c r="D65" s="19"/>
      <x:c r="E65" s="19"/>
      <x:c r="F65" s="19"/>
      <x:c r="G65" s="19"/>
      <x:c r="H65" s="19"/>
      <x:c r="I65" s="7" t="str">
        <x:f>IF(AND(AND(COUNT(A65)=1,B65&lt;&gt;"",C65&lt;&gt;"",COUNT(D65)=1,D65&gt;=0,COUNTIFS($B$24:$B$73,B65)=1,COUNTIFS($G$9:$G$13,C65)=1),COUNT(E65:H65)=4,MIN(E65:H65)&gt;=0),SUM(E65:H65),"")</x:f>
      </x:c>
      <x:c r="J65" s="7" t="str">
        <x:f>IF(ISNUMBER(I65),I65-D65,"")</x:f>
      </x:c>
      <x:c r="K65" s="18" t="str">
        <x:f>IF(ISNUMBER(J65),IF(D65=0,"нет данных",J65/D65),"")</x:f>
      </x:c>
      <x:c r="L65" s="2" t="str">
        <x:f>IF(COUNTA(A65:H65)=0,"",IF(NOT(AND(COUNT(A65)=1,B65&lt;&gt;"",C65&lt;&gt;"",COUNT(D65)=1,D65&gt;=0,COUNTIFS($B$24:$B$73,B65)=1,COUNTIFS($G$9:$G$13,C65)=1)),"Проверьте реквизиты",IF(COUNTA(E65:H65)=0,"Ожидает факта",IF(COUNT(E65:H65)&lt;4,"Неполный факт",IF(MIN(E65:H65)&lt;0,"Проверьте числа","Готово")))))</x:f>
      </x:c>
    </x:row>
    <x:row r="66" ht="23" customHeight="1">
      <x:c r="A66" s="20"/>
      <x:c r="B66" s="16"/>
      <x:c r="C66" s="16"/>
      <x:c r="D66" s="19"/>
      <x:c r="E66" s="19"/>
      <x:c r="F66" s="19"/>
      <x:c r="G66" s="19"/>
      <x:c r="H66" s="19"/>
      <x:c r="I66" s="7" t="str">
        <x:f>IF(AND(AND(COUNT(A66)=1,B66&lt;&gt;"",C66&lt;&gt;"",COUNT(D66)=1,D66&gt;=0,COUNTIFS($B$24:$B$73,B66)=1,COUNTIFS($G$9:$G$13,C66)=1),COUNT(E66:H66)=4,MIN(E66:H66)&gt;=0),SUM(E66:H66),"")</x:f>
      </x:c>
      <x:c r="J66" s="7" t="str">
        <x:f>IF(ISNUMBER(I66),I66-D66,"")</x:f>
      </x:c>
      <x:c r="K66" s="18" t="str">
        <x:f>IF(ISNUMBER(J66),IF(D66=0,"нет данных",J66/D66),"")</x:f>
      </x:c>
      <x:c r="L66" s="2" t="str">
        <x:f>IF(COUNTA(A66:H66)=0,"",IF(NOT(AND(COUNT(A66)=1,B66&lt;&gt;"",C66&lt;&gt;"",COUNT(D66)=1,D66&gt;=0,COUNTIFS($B$24:$B$73,B66)=1,COUNTIFS($G$9:$G$13,C66)=1)),"Проверьте реквизиты",IF(COUNTA(E66:H66)=0,"Ожидает факта",IF(COUNT(E66:H66)&lt;4,"Неполный факт",IF(MIN(E66:H66)&lt;0,"Проверьте числа","Готово")))))</x:f>
      </x:c>
    </x:row>
    <x:row r="67" ht="23" customHeight="1">
      <x:c r="A67" s="20"/>
      <x:c r="B67" s="16"/>
      <x:c r="C67" s="16"/>
      <x:c r="D67" s="19"/>
      <x:c r="E67" s="19"/>
      <x:c r="F67" s="19"/>
      <x:c r="G67" s="19"/>
      <x:c r="H67" s="19"/>
      <x:c r="I67" s="7" t="str">
        <x:f>IF(AND(AND(COUNT(A67)=1,B67&lt;&gt;"",C67&lt;&gt;"",COUNT(D67)=1,D67&gt;=0,COUNTIFS($B$24:$B$73,B67)=1,COUNTIFS($G$9:$G$13,C67)=1),COUNT(E67:H67)=4,MIN(E67:H67)&gt;=0),SUM(E67:H67),"")</x:f>
      </x:c>
      <x:c r="J67" s="7" t="str">
        <x:f>IF(ISNUMBER(I67),I67-D67,"")</x:f>
      </x:c>
      <x:c r="K67" s="18" t="str">
        <x:f>IF(ISNUMBER(J67),IF(D67=0,"нет данных",J67/D67),"")</x:f>
      </x:c>
      <x:c r="L67" s="2" t="str">
        <x:f>IF(COUNTA(A67:H67)=0,"",IF(NOT(AND(COUNT(A67)=1,B67&lt;&gt;"",C67&lt;&gt;"",COUNT(D67)=1,D67&gt;=0,COUNTIFS($B$24:$B$73,B67)=1,COUNTIFS($G$9:$G$13,C67)=1)),"Проверьте реквизиты",IF(COUNTA(E67:H67)=0,"Ожидает факта",IF(COUNT(E67:H67)&lt;4,"Неполный факт",IF(MIN(E67:H67)&lt;0,"Проверьте числа","Готово")))))</x:f>
      </x:c>
    </x:row>
    <x:row r="68" ht="23" customHeight="1">
      <x:c r="A68" s="20"/>
      <x:c r="B68" s="16"/>
      <x:c r="C68" s="16"/>
      <x:c r="D68" s="19"/>
      <x:c r="E68" s="19"/>
      <x:c r="F68" s="19"/>
      <x:c r="G68" s="19"/>
      <x:c r="H68" s="19"/>
      <x:c r="I68" s="7" t="str">
        <x:f>IF(AND(AND(COUNT(A68)=1,B68&lt;&gt;"",C68&lt;&gt;"",COUNT(D68)=1,D68&gt;=0,COUNTIFS($B$24:$B$73,B68)=1,COUNTIFS($G$9:$G$13,C68)=1),COUNT(E68:H68)=4,MIN(E68:H68)&gt;=0),SUM(E68:H68),"")</x:f>
      </x:c>
      <x:c r="J68" s="7" t="str">
        <x:f>IF(ISNUMBER(I68),I68-D68,"")</x:f>
      </x:c>
      <x:c r="K68" s="18" t="str">
        <x:f>IF(ISNUMBER(J68),IF(D68=0,"нет данных",J68/D68),"")</x:f>
      </x:c>
      <x:c r="L68" s="2" t="str">
        <x:f>IF(COUNTA(A68:H68)=0,"",IF(NOT(AND(COUNT(A68)=1,B68&lt;&gt;"",C68&lt;&gt;"",COUNT(D68)=1,D68&gt;=0,COUNTIFS($B$24:$B$73,B68)=1,COUNTIFS($G$9:$G$13,C68)=1)),"Проверьте реквизиты",IF(COUNTA(E68:H68)=0,"Ожидает факта",IF(COUNT(E68:H68)&lt;4,"Неполный факт",IF(MIN(E68:H68)&lt;0,"Проверьте числа","Готово")))))</x:f>
      </x:c>
    </x:row>
    <x:row r="69" ht="23" customHeight="1">
      <x:c r="A69" s="20"/>
      <x:c r="B69" s="16"/>
      <x:c r="C69" s="16"/>
      <x:c r="D69" s="19"/>
      <x:c r="E69" s="19"/>
      <x:c r="F69" s="19"/>
      <x:c r="G69" s="19"/>
      <x:c r="H69" s="19"/>
      <x:c r="I69" s="7" t="str">
        <x:f>IF(AND(AND(COUNT(A69)=1,B69&lt;&gt;"",C69&lt;&gt;"",COUNT(D69)=1,D69&gt;=0,COUNTIFS($B$24:$B$73,B69)=1,COUNTIFS($G$9:$G$13,C69)=1),COUNT(E69:H69)=4,MIN(E69:H69)&gt;=0),SUM(E69:H69),"")</x:f>
      </x:c>
      <x:c r="J69" s="7" t="str">
        <x:f>IF(ISNUMBER(I69),I69-D69,"")</x:f>
      </x:c>
      <x:c r="K69" s="18" t="str">
        <x:f>IF(ISNUMBER(J69),IF(D69=0,"нет данных",J69/D69),"")</x:f>
      </x:c>
      <x:c r="L69" s="2" t="str">
        <x:f>IF(COUNTA(A69:H69)=0,"",IF(NOT(AND(COUNT(A69)=1,B69&lt;&gt;"",C69&lt;&gt;"",COUNT(D69)=1,D69&gt;=0,COUNTIFS($B$24:$B$73,B69)=1,COUNTIFS($G$9:$G$13,C69)=1)),"Проверьте реквизиты",IF(COUNTA(E69:H69)=0,"Ожидает факта",IF(COUNT(E69:H69)&lt;4,"Неполный факт",IF(MIN(E69:H69)&lt;0,"Проверьте числа","Готово")))))</x:f>
      </x:c>
    </x:row>
    <x:row r="70" ht="23" customHeight="1">
      <x:c r="A70" s="20"/>
      <x:c r="B70" s="16"/>
      <x:c r="C70" s="16"/>
      <x:c r="D70" s="19"/>
      <x:c r="E70" s="19"/>
      <x:c r="F70" s="19"/>
      <x:c r="G70" s="19"/>
      <x:c r="H70" s="19"/>
      <x:c r="I70" s="7" t="str">
        <x:f>IF(AND(AND(COUNT(A70)=1,B70&lt;&gt;"",C70&lt;&gt;"",COUNT(D70)=1,D70&gt;=0,COUNTIFS($B$24:$B$73,B70)=1,COUNTIFS($G$9:$G$13,C70)=1),COUNT(E70:H70)=4,MIN(E70:H70)&gt;=0),SUM(E70:H70),"")</x:f>
      </x:c>
      <x:c r="J70" s="7" t="str">
        <x:f>IF(ISNUMBER(I70),I70-D70,"")</x:f>
      </x:c>
      <x:c r="K70" s="18" t="str">
        <x:f>IF(ISNUMBER(J70),IF(D70=0,"нет данных",J70/D70),"")</x:f>
      </x:c>
      <x:c r="L70" s="2" t="str">
        <x:f>IF(COUNTA(A70:H70)=0,"",IF(NOT(AND(COUNT(A70)=1,B70&lt;&gt;"",C70&lt;&gt;"",COUNT(D70)=1,D70&gt;=0,COUNTIFS($B$24:$B$73,B70)=1,COUNTIFS($G$9:$G$13,C70)=1)),"Проверьте реквизиты",IF(COUNTA(E70:H70)=0,"Ожидает факта",IF(COUNT(E70:H70)&lt;4,"Неполный факт",IF(MIN(E70:H70)&lt;0,"Проверьте числа","Готово")))))</x:f>
      </x:c>
    </x:row>
    <x:row r="71" ht="23" customHeight="1">
      <x:c r="A71" s="20"/>
      <x:c r="B71" s="16"/>
      <x:c r="C71" s="16"/>
      <x:c r="D71" s="19"/>
      <x:c r="E71" s="19"/>
      <x:c r="F71" s="19"/>
      <x:c r="G71" s="19"/>
      <x:c r="H71" s="19"/>
      <x:c r="I71" s="7" t="str">
        <x:f>IF(AND(AND(COUNT(A71)=1,B71&lt;&gt;"",C71&lt;&gt;"",COUNT(D71)=1,D71&gt;=0,COUNTIFS($B$24:$B$73,B71)=1,COUNTIFS($G$9:$G$13,C71)=1),COUNT(E71:H71)=4,MIN(E71:H71)&gt;=0),SUM(E71:H71),"")</x:f>
      </x:c>
      <x:c r="J71" s="7" t="str">
        <x:f>IF(ISNUMBER(I71),I71-D71,"")</x:f>
      </x:c>
      <x:c r="K71" s="18" t="str">
        <x:f>IF(ISNUMBER(J71),IF(D71=0,"нет данных",J71/D71),"")</x:f>
      </x:c>
      <x:c r="L71" s="2" t="str">
        <x:f>IF(COUNTA(A71:H71)=0,"",IF(NOT(AND(COUNT(A71)=1,B71&lt;&gt;"",C71&lt;&gt;"",COUNT(D71)=1,D71&gt;=0,COUNTIFS($B$24:$B$73,B71)=1,COUNTIFS($G$9:$G$13,C71)=1)),"Проверьте реквизиты",IF(COUNTA(E71:H71)=0,"Ожидает факта",IF(COUNT(E71:H71)&lt;4,"Неполный факт",IF(MIN(E71:H71)&lt;0,"Проверьте числа","Готово")))))</x:f>
      </x:c>
    </x:row>
    <x:row r="72" ht="23" customHeight="1">
      <x:c r="A72" s="20"/>
      <x:c r="B72" s="16"/>
      <x:c r="C72" s="16"/>
      <x:c r="D72" s="19"/>
      <x:c r="E72" s="19"/>
      <x:c r="F72" s="19"/>
      <x:c r="G72" s="19"/>
      <x:c r="H72" s="19"/>
      <x:c r="I72" s="7" t="str">
        <x:f>IF(AND(AND(COUNT(A72)=1,B72&lt;&gt;"",C72&lt;&gt;"",COUNT(D72)=1,D72&gt;=0,COUNTIFS($B$24:$B$73,B72)=1,COUNTIFS($G$9:$G$13,C72)=1),COUNT(E72:H72)=4,MIN(E72:H72)&gt;=0),SUM(E72:H72),"")</x:f>
      </x:c>
      <x:c r="J72" s="7" t="str">
        <x:f>IF(ISNUMBER(I72),I72-D72,"")</x:f>
      </x:c>
      <x:c r="K72" s="18" t="str">
        <x:f>IF(ISNUMBER(J72),IF(D72=0,"нет данных",J72/D72),"")</x:f>
      </x:c>
      <x:c r="L72" s="2" t="str">
        <x:f>IF(COUNTA(A72:H72)=0,"",IF(NOT(AND(COUNT(A72)=1,B72&lt;&gt;"",C72&lt;&gt;"",COUNT(D72)=1,D72&gt;=0,COUNTIFS($B$24:$B$73,B72)=1,COUNTIFS($G$9:$G$13,C72)=1)),"Проверьте реквизиты",IF(COUNTA(E72:H72)=0,"Ожидает факта",IF(COUNT(E72:H72)&lt;4,"Неполный факт",IF(MIN(E72:H72)&lt;0,"Проверьте числа","Готово")))))</x:f>
      </x:c>
    </x:row>
    <x:row r="73" ht="23" customHeight="1">
      <x:c r="A73" s="20"/>
      <x:c r="B73" s="16"/>
      <x:c r="C73" s="16"/>
      <x:c r="D73" s="19"/>
      <x:c r="E73" s="19"/>
      <x:c r="F73" s="19"/>
      <x:c r="G73" s="19"/>
      <x:c r="H73" s="19"/>
      <x:c r="I73" s="7" t="str">
        <x:f>IF(AND(AND(COUNT(A73)=1,B73&lt;&gt;"",C73&lt;&gt;"",COUNT(D73)=1,D73&gt;=0,COUNTIFS($B$24:$B$73,B73)=1,COUNTIFS($G$9:$G$13,C73)=1),COUNT(E73:H73)=4,MIN(E73:H73)&gt;=0),SUM(E73:H73),"")</x:f>
      </x:c>
      <x:c r="J73" s="7" t="str">
        <x:f>IF(ISNUMBER(I73),I73-D73,"")</x:f>
      </x:c>
      <x:c r="K73" s="18" t="str">
        <x:f>IF(ISNUMBER(J73),IF(D73=0,"нет данных",J73/D73),"")</x:f>
      </x:c>
      <x:c r="L73" s="2" t="str">
        <x:f>IF(COUNTA(A73:H73)=0,"",IF(NOT(AND(COUNT(A73)=1,B73&lt;&gt;"",C73&lt;&gt;"",COUNT(D73)=1,D73&gt;=0,COUNTIFS($B$24:$B$73,B73)=1,COUNTIFS($G$9:$G$13,C73)=1)),"Проверьте реквизиты",IF(COUNTA(E73:H73)=0,"Ожидает факта",IF(COUNT(E73:H73)&lt;4,"Неполный факт",IF(MIN(E73:H73)&lt;0,"Проверьте числа","Готово")))))</x:f>
      </x:c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23" customHeight="1">
      <x:c r="A76" s="2" t="str">
        <x:v>Проверка распределения факта</x:v>
      </x:c>
      <x:c r="B76" s="2"/>
      <x:c r="C76" s="2"/>
      <x:c r="D76" s="21" t="n">
        <x:f>IF(D10=0,"нет данных",D11-SUM(J9:J13))</x:f>
        <x:v>0</x:v>
      </x:c>
      <x:c r="E76" s="2"/>
      <x:c r="F76" s="5" t="str">
        <x:v>Разница должна быть 0,00. При ошибке проверьте список перевозчиков и реквизиты.</x:v>
      </x:c>
      <x:c r="G76" s="2"/>
      <x:c r="H76" s="2"/>
      <x:c r="I76" s="2"/>
      <x:c r="J76" s="2"/>
      <x:c r="K76" s="2"/>
      <x:c r="L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</x:sheetData>
  <x:conditionalFormatting sqref="L24:L73">
    <x:cfRule type="containsText" dxfId="0" priority="1" operator="containsText" text="Заполните"/>
    <x:cfRule type="containsText" dxfId="1" priority="2" operator="containsText" text="Проверьте"/>
    <x:cfRule type="containsText" dxfId="2" priority="3" operator="containsText" text="Неполный"/>
  </x:conditionalFormatting>
  <x:conditionalFormatting sqref="J24:J73">
    <x:cfRule type="cellIs" dxfId="3" priority="4" operator="greaterThan">
      <x:formula>0</x:formula>
    </x:cfRule>
  </x:conditionalFormatting>
  <x:dataValidations count="2">
    <x:dataValidation type="decimal" operator="between" sqref="D24:H73">
      <x:formula1>0</x:formula1>
      <x:formula2>1000000000000</x:formula2>
    </x:dataValidation>
    <x:dataValidation type="list" sqref="C24:C73">
      <x:formula1>$G$9:$G$13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4" hidden="0" customWidth="1"/>
    <x:col min="4" max="4" width="48" hidden="0" customWidth="1"/>
    <x:col min="5" max="5" width="22" hidden="0" customWidth="1"/>
    <x:col min="6" max="6" width="4" hidden="0" customWidth="1"/>
  </x:cols>
  <x:sheetData>
    <x:row r="1" ht="9" customHeight="1">
      <x:c r="A1" s="2"/>
      <x:c r="B1" s="2"/>
      <x:c r="C1" s="2"/>
      <x:c r="D1" s="2"/>
      <x:c r="E1" s="2"/>
      <x:c r="F1" s="2"/>
    </x:row>
    <x:row r="2" ht="23" customHeight="1">
      <x:c r="A2" s="3" t="str">
        <x:v>Хак Фин. Экономика рейса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5" t="str">
        <x:v>1. Замените учебные данные в голубых ячейках. Один расчёт = один рейс, суммы в ₽.</x:v>
      </x:c>
      <x:c r="B4" s="2"/>
      <x:c r="C4" s="2"/>
      <x:c r="D4" s="2"/>
      <x:c r="E4" s="2"/>
      <x:c r="F4" s="2"/>
    </x:row>
    <x:row r="5" ht="23" customHeight="1">
      <x:c r="A5" s="5" t="str">
        <x:v>2. Включите порожний пробег. Расход топлива задан для всего пробега, в литрах на 100 км.</x:v>
      </x:c>
      <x:c r="B5" s="2"/>
      <x:c r="C5" s="2"/>
      <x:c r="D5" s="2"/>
      <x:c r="E5" s="2"/>
      <x:c r="F5" s="2"/>
    </x:row>
    <x:row r="6" ht="23" customHeight="1">
      <x:c r="A6" s="5" t="str">
        <x:v>3. Смотрите вклад до накладных и прибыль. Для другого рейса скопируйте файл.</x:v>
      </x:c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23" customHeight="1">
      <x:c r="A9" s="8" t="str">
        <x:v>Прибыль рейса, ₽</x:v>
      </x:c>
      <x:c r="B9" s="9" t="n">
        <x:f>E24</x:f>
        <x:v>49800</x:v>
      </x:c>
      <x:c r="C9" s="2"/>
      <x:c r="D9" s="8" t="str">
        <x:v>Рентабельность выручки</x:v>
      </x:c>
      <x:c r="E9" s="24" t="n">
        <x:f>E25</x:f>
        <x:v>0.5242105263157895</x:v>
      </x:c>
      <x:c r="F9" s="2"/>
    </x:row>
    <x:row r="10" ht="23" customHeight="1">
      <x:c r="A10" s="8" t="str">
        <x:v>Полная себестоимость, ₽</x:v>
      </x:c>
      <x:c r="B10" s="9" t="n">
        <x:f>E22</x:f>
        <x:v>45200</x:v>
      </x:c>
      <x:c r="C10" s="2"/>
      <x:c r="D10" s="8" t="str">
        <x:v>Себестоимость 1 км, ₽</x:v>
      </x:c>
      <x:c r="E10" s="25" t="n">
        <x:f>E26</x:f>
        <x:v>45.2</x:v>
      </x:c>
      <x:c r="F10" s="2"/>
    </x:row>
    <x:row r="11" ht="23" customHeight="1">
      <x:c r="A11" s="2"/>
      <x:c r="B11" s="2"/>
      <x:c r="C11" s="2"/>
      <x:c r="D11" s="2"/>
      <x:c r="E11" s="2"/>
      <x:c r="F11" s="2"/>
    </x:row>
    <x:row r="12" ht="23" customHeight="1">
      <x:c r="A12" s="5" t="str">
        <x:v>Накладные на рейс: обоснованная доля аренды, амортизации и прочих расходов автопарка. Можно ввести 0.</x:v>
      </x:c>
      <x:c r="B12" s="2"/>
      <x:c r="C12" s="2"/>
      <x:c r="D12" s="2"/>
      <x:c r="E12" s="2"/>
      <x:c r="F12" s="2"/>
    </x:row>
    <x:row r="13" ht="23" customHeight="1">
      <x:c r="A13" s="5" t="str">
        <x:v>Не включайте одни расходы одновременно в прямые и накладные. Покупку автомобиля не списывайте в рейс.</x:v>
      </x:c>
      <x:c r="B13" s="2"/>
      <x:c r="C13" s="2"/>
      <x:c r="D13" s="2"/>
      <x:c r="E13" s="2"/>
      <x:c r="F13" s="2"/>
    </x:row>
    <x:row r="14" ht="23" customHeight="1">
      <x:c r="A14" s="5" t="str">
        <x:v>Прибыль до налога на прибыль/УСН и процентов. Все суммы на единой базе по НДС.</x:v>
      </x:c>
      <x:c r="B14" s="2"/>
      <x:c r="C14" s="2"/>
      <x:c r="D14" s="2"/>
      <x:c r="E14" s="2"/>
      <x:c r="F14" s="2"/>
    </x:row>
    <x:row r="15" ht="23" customHeight="1">
      <x:c r="A15" s="2"/>
      <x:c r="B15" s="2"/>
      <x:c r="C15" s="2"/>
      <x:c r="D15" s="2"/>
      <x:c r="E15" s="2"/>
      <x:c r="F15" s="2"/>
    </x:row>
    <x:row r="16" ht="25" customHeight="1">
      <x:c r="A16" s="11" t="str">
        <x:v>Данные рейса</x:v>
      </x:c>
      <x:c r="B16" s="11"/>
      <x:c r="C16" s="2"/>
      <x:c r="D16" s="11" t="str">
        <x:v>Расчёт</x:v>
      </x:c>
      <x:c r="E16" s="11"/>
      <x:c r="F16" s="2"/>
    </x:row>
    <x:row r="17" ht="23" customHeight="1">
      <x:c r="A17" s="2" t="str">
        <x:v>Выручка за рейс, ₽</x:v>
      </x:c>
      <x:c r="B17" s="19" t="n">
        <x:v>95000</x:v>
      </x:c>
      <x:c r="C17" s="2"/>
      <x:c r="D17" s="2" t="str">
        <x:v>Весь пробег, км</x:v>
      </x:c>
      <x:c r="E17" s="7" t="n">
        <x:f>IF(AND(COUNT(B18:B19)=2,MIN(B18:B19)&gt;=0),SUM(B18:B19),"нет данных")</x:f>
        <x:v>1000</x:v>
      </x:c>
      <x:c r="F17" s="2"/>
    </x:row>
    <x:row r="18" ht="23" customHeight="1">
      <x:c r="A18" s="2" t="str">
        <x:v>Гружёный пробег, км</x:v>
      </x:c>
      <x:c r="B18" s="26" t="n">
        <x:v>800</x:v>
      </x:c>
      <x:c r="C18" s="2"/>
      <x:c r="D18" s="2" t="str">
        <x:v>Топливо, л</x:v>
      </x:c>
      <x:c r="E18" s="23" t="n">
        <x:f>IF(AND(ISNUMBER(E17),COUNT(B20)=1,B20&gt;=0),E17*B20/100,"нет данных")</x:f>
        <x:v>280</x:v>
      </x:c>
      <x:c r="F18" s="2"/>
    </x:row>
    <x:row r="19" ht="23" customHeight="1">
      <x:c r="A19" s="2" t="str">
        <x:v>Порожний пробег, км</x:v>
      </x:c>
      <x:c r="B19" s="26" t="n">
        <x:v>200</x:v>
      </x:c>
      <x:c r="C19" s="2"/>
      <x:c r="D19" s="2" t="str">
        <x:v>Топливо, ₽</x:v>
      </x:c>
      <x:c r="E19" s="7" t="n">
        <x:f>IF(AND(ISNUMBER(E18),COUNT(B21)=1,B21&gt;=0),E18*B21,"нет данных")</x:f>
        <x:v>18200</x:v>
      </x:c>
      <x:c r="F19" s="2"/>
    </x:row>
    <x:row r="20" ht="23" customHeight="1">
      <x:c r="A20" s="2" t="str">
        <x:v>Расход топлива, л/100 км</x:v>
      </x:c>
      <x:c r="B20" s="26" t="n">
        <x:v>28</x:v>
      </x:c>
      <x:c r="C20" s="2"/>
      <x:c r="D20" s="2" t="str">
        <x:v>Прочие прямые затраты, ₽</x:v>
      </x:c>
      <x:c r="E20" s="7" t="n">
        <x:f>IF(AND(COUNT(B22:B24)=3,MIN(B22:B24)&gt;=0),SUM(B22:B24),"нет данных")</x:f>
        <x:v>21000</x:v>
      </x:c>
      <x:c r="F20" s="2"/>
    </x:row>
    <x:row r="21" ht="23" customHeight="1">
      <x:c r="A21" s="2" t="str">
        <x:v>Цена топлива, ₽/л</x:v>
      </x:c>
      <x:c r="B21" s="26" t="n">
        <x:v>65</x:v>
      </x:c>
      <x:c r="C21" s="2"/>
      <x:c r="D21" s="2" t="str">
        <x:v>Прямые затраты всего, ₽</x:v>
      </x:c>
      <x:c r="E21" s="7" t="n">
        <x:f>IF(AND(ISNUMBER(E19),ISNUMBER(E20)),E19+E20,"нет данных")</x:f>
        <x:v>39200</x:v>
      </x:c>
      <x:c r="F21" s="2"/>
    </x:row>
    <x:row r="22" ht="23" customHeight="1">
      <x:c r="A22" s="2" t="str">
        <x:v>Оплата водителю, ₽</x:v>
      </x:c>
      <x:c r="B22" s="19" t="n">
        <x:v>14000</x:v>
      </x:c>
      <x:c r="C22" s="2"/>
      <x:c r="D22" s="2" t="str">
        <x:v>Полная себестоимость, ₽</x:v>
      </x:c>
      <x:c r="E22" s="7" t="n">
        <x:f>IF(AND(ISNUMBER(E21),COUNT(B25)=1,B25&gt;=0),E21+B25,"нет данных")</x:f>
        <x:v>45200</x:v>
      </x:c>
      <x:c r="F22" s="2"/>
    </x:row>
    <x:row r="23" ht="23" customHeight="1">
      <x:c r="A23" s="2" t="str">
        <x:v>Платные дороги, ₽</x:v>
      </x:c>
      <x:c r="B23" s="19" t="n">
        <x:v>3000</x:v>
      </x:c>
      <x:c r="C23" s="2"/>
      <x:c r="D23" s="27" t="str">
        <x:v>Вклад до накладных, ₽</x:v>
      </x:c>
      <x:c r="E23" s="28" t="n">
        <x:f>IF(AND(COUNT(B17)=1,B17&gt;=0,ISNUMBER(E21)),B17-E21,"нет данных")</x:f>
        <x:v>55800</x:v>
      </x:c>
      <x:c r="F23" s="2"/>
    </x:row>
    <x:row r="24" ht="23" customHeight="1">
      <x:c r="A24" s="2" t="str">
        <x:v>Прочие прямые затраты, ₽</x:v>
      </x:c>
      <x:c r="B24" s="19" t="n">
        <x:v>4000</x:v>
      </x:c>
      <x:c r="C24" s="2"/>
      <x:c r="D24" s="27" t="str">
        <x:v>Прибыль после накладных, ₽</x:v>
      </x:c>
      <x:c r="E24" s="28" t="n">
        <x:f>IF(AND(COUNT(B17)=1,B17&gt;=0,ISNUMBER(E22)),B17-E22,"нет данных")</x:f>
        <x:v>49800</x:v>
      </x:c>
      <x:c r="F24" s="2"/>
    </x:row>
    <x:row r="25" ht="23" customHeight="1">
      <x:c r="A25" s="2" t="str">
        <x:v>Накладные автопарка на рейс, ₽</x:v>
      </x:c>
      <x:c r="B25" s="19" t="n">
        <x:v>6000</x:v>
      </x:c>
      <x:c r="C25" s="2"/>
      <x:c r="D25" s="2" t="str">
        <x:v>Рентабельность выручки</x:v>
      </x:c>
      <x:c r="E25" s="18" t="n">
        <x:f>IF(AND(ISNUMBER(E24),COUNT(B17)=1,B17&gt;0),E24/B17,"нет данных")</x:f>
        <x:v>0.5242105263157895</x:v>
      </x:c>
      <x:c r="F25" s="2"/>
    </x:row>
    <x:row r="26" ht="23" customHeight="1">
      <x:c r="A26" s="2" t="str">
        <x:v>Дата рейса</x:v>
      </x:c>
      <x:c r="B26" s="20" t="n">
        <x:v>46296</x:v>
      </x:c>
      <x:c r="C26" s="2"/>
      <x:c r="D26" s="2" t="str">
        <x:v>Себестоимость 1 км, ₽</x:v>
      </x:c>
      <x:c r="E26" s="23" t="n">
        <x:f>IF(AND(ISNUMBER(E22),ISNUMBER(E17)),IF(E17=0,"нет данных",E22/E17),"нет данных")</x:f>
        <x:v>45.2</x:v>
      </x:c>
      <x:c r="F26" s="2"/>
    </x:row>
    <x:row r="27" ht="23" customHeight="1">
      <x:c r="A27" s="2" t="str">
        <x:v>Номер рейса</x:v>
      </x:c>
      <x:c r="B27" s="16" t="str">
        <x:v>Р-001</x:v>
      </x:c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 t="str">
        <x:v>Заполнение</x:v>
      </x:c>
      <x:c r="B30" s="2" t="str">
        <x:f>IF(COUNT(B17:B25)&lt;9,"Заполните числа",IF(MIN(B17:B25)&lt;0,"Проверьте числа",IF(SUM(B18:B19)=0,"Нет пробега","заполнено")))</x:f>
        <x:v>заполнено</x:v>
      </x:c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5" t="str">
        <x:v>Ноль означает отсутствие расхода. Пустое обязательное число делает зависимый результат недоступным.</x:v>
      </x:c>
      <x:c r="B32" s="2"/>
      <x:c r="C32" s="2"/>
      <x:c r="D32" s="2"/>
      <x:c r="E32" s="2"/>
      <x:c r="F32" s="2"/>
    </x:row>
    <x:row r="33" ht="23" customHeight="1">
      <x:c r="A33" s="5" t="str">
        <x:v>При нулевой выручке рентабельность недоступна. При нулевом пробеге себестоимость километра недоступна.</x:v>
      </x:c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</x:sheetData>
  <x:conditionalFormatting sqref="B30:B30">
    <x:cfRule type="containsText" dxfId="4" priority="1" operator="containsText" text="Заполните"/>
    <x:cfRule type="containsText" dxfId="5" priority="2" operator="containsText" text="Проверьте"/>
    <x:cfRule type="containsText" dxfId="6" priority="3" operator="containsText" text="Неполный"/>
  </x:conditionalFormatting>
  <x:dataValidations count="1">
    <x:dataValidation type="decimal" operator="between" sqref="B17:B25">
      <x:formula1>0</x:formula1>
      <x:formula2>1000000000000</x:formula2>
    </x:dataValidation>
  </x:dataValidations>
  <x:pageMargins left="0.7" right="0.7" top="0.75" bottom="0.75" header="0.3" footer="0.3"/>
</x:worksheet>
</file>